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ecserver\decshared\Thesigan\DoT Secondment Works\New Maintenace Contracts\LOTHENI\FINAL BEE - 1-08 VERSION\Issued for tender\"/>
    </mc:Choice>
  </mc:AlternateContent>
  <xr:revisionPtr revIDLastSave="0" documentId="13_ncr:1_{4849A09F-F78B-4821-8AEC-3EFB10EE6BE8}" xr6:coauthVersionLast="47" xr6:coauthVersionMax="47" xr10:uidLastSave="{00000000-0000-0000-0000-000000000000}"/>
  <bookViews>
    <workbookView xWindow="-108" yWindow="-108" windowWidth="23256" windowHeight="12576" tabRatio="958" firstSheet="1" activeTab="24" xr2:uid="{00000000-000D-0000-FFFF-FFFF00000000}"/>
  </bookViews>
  <sheets>
    <sheet name="Information" sheetId="228" r:id="rId1"/>
    <sheet name="C1.2" sheetId="159" r:id="rId2"/>
    <sheet name="C1.3" sheetId="161" r:id="rId3"/>
    <sheet name="C1.5" sheetId="163" r:id="rId4"/>
    <sheet name="C1.6 " sheetId="291" r:id="rId5"/>
    <sheet name="C1.7" sheetId="165" r:id="rId6"/>
    <sheet name="C3.1" sheetId="208" r:id="rId7"/>
    <sheet name="C3.3" sheetId="207" r:id="rId8"/>
    <sheet name="C4.1" sheetId="303" r:id="rId9"/>
    <sheet name="C4.4" sheetId="235" r:id="rId10"/>
    <sheet name="C5.1" sheetId="304" r:id="rId11"/>
    <sheet name="C5.3" sheetId="305" r:id="rId12"/>
    <sheet name="C6.1" sheetId="306" r:id="rId13"/>
    <sheet name="C8.5" sheetId="193" r:id="rId14"/>
    <sheet name="C8.8" sheetId="171" r:id="rId15"/>
    <sheet name="C9.1" sheetId="294" r:id="rId16"/>
    <sheet name="C11.5" sheetId="245" r:id="rId17"/>
    <sheet name="C11.6" sheetId="310" r:id="rId18"/>
    <sheet name="C11.9" sheetId="307" r:id="rId19"/>
    <sheet name="A1" sheetId="285" r:id="rId20"/>
    <sheet name="Chapter E" sheetId="260" r:id="rId21"/>
    <sheet name="E1" sheetId="286" r:id="rId22"/>
    <sheet name="Chapter F" sheetId="262" r:id="rId23"/>
    <sheet name="F1" sheetId="287" r:id="rId24"/>
    <sheet name="Summary1" sheetId="288" r:id="rId25"/>
  </sheets>
  <externalReferences>
    <externalReference r:id="rId26"/>
    <externalReference r:id="rId27"/>
    <externalReference r:id="rId28"/>
  </externalReferences>
  <definedNames>
    <definedName name="_Backfill">Information!$E$51</definedName>
    <definedName name="_Clearing">Information!$E$50</definedName>
    <definedName name="_Duration">Information!$C$13</definedName>
    <definedName name="_Excavation">Information!$E$44</definedName>
    <definedName name="_Geofabric">Information!$E$55</definedName>
    <definedName name="_HaulPerMetre">Information!$E$38</definedName>
    <definedName name="_Kerb">Information!$E$58</definedName>
    <definedName name="_LabourDaily">Information!$C$36</definedName>
    <definedName name="_LabourRate">Information!$C$34</definedName>
    <definedName name="_Mix">Information!$E$41</definedName>
    <definedName name="_Place">Information!$E$42</definedName>
    <definedName name="_Spread">Information!$E$47</definedName>
    <definedName name="_Stamp">Information!$E$45</definedName>
    <definedName name="_Subsoil">Information!$E$56</definedName>
    <definedName name="_Summary">Information!$C$27</definedName>
    <definedName name="_Wacker">Information!$E$46</definedName>
    <definedName name="Client1">Information!$C$2</definedName>
    <definedName name="Client2">Information!$C$3</definedName>
    <definedName name="ContractDescription">Information!$C$6</definedName>
    <definedName name="ContractNo">Information!$C$5</definedName>
    <definedName name="Page_A">Information!$C$24</definedName>
    <definedName name="Page_E">Information!$C$25</definedName>
    <definedName name="Page_F">Information!$C$26</definedName>
    <definedName name="_xlnm.Print_Area" localSheetId="19">'A1'!$A$2:$F$33</definedName>
    <definedName name="_xlnm.Print_Area" localSheetId="1">'C1.2'!$A$2:$G$71</definedName>
    <definedName name="_xlnm.Print_Area" localSheetId="2">'C1.3'!$A$2:$H$66</definedName>
    <definedName name="_xlnm.Print_Area" localSheetId="3">'C1.5'!$A$2:$H$58</definedName>
    <definedName name="_xlnm.Print_Area" localSheetId="4">'C1.6 '!$A$2:$H$40</definedName>
    <definedName name="_xlnm.Print_Area" localSheetId="5">'C1.7'!$A$2:$H$54</definedName>
    <definedName name="_xlnm.Print_Area" localSheetId="16">'C11.5'!$A$2:$H$54</definedName>
    <definedName name="_xlnm.Print_Area" localSheetId="17">'C11.6'!$A$2:$H$34</definedName>
    <definedName name="_xlnm.Print_Area" localSheetId="18">'C11.9'!$A$2:$H$73</definedName>
    <definedName name="_xlnm.Print_Area" localSheetId="6">'C3.1'!$A$2:$H$44</definedName>
    <definedName name="_xlnm.Print_Area" localSheetId="7">'C3.3'!$A$2:$H$37</definedName>
    <definedName name="_xlnm.Print_Area" localSheetId="8">'C4.1'!$A$2:$H$28</definedName>
    <definedName name="_xlnm.Print_Area" localSheetId="9">'C4.4'!$A$2:$H$31</definedName>
    <definedName name="_xlnm.Print_Area" localSheetId="10">'C5.1'!$A$2:$H$20</definedName>
    <definedName name="_xlnm.Print_Area" localSheetId="11">'C5.3'!$B$2:$G$23</definedName>
    <definedName name="_xlnm.Print_Area" localSheetId="12">'C6.1'!$A$2:$H$77</definedName>
    <definedName name="_xlnm.Print_Area" localSheetId="13">'C8.5'!$A$2:$H$59</definedName>
    <definedName name="_xlnm.Print_Area" localSheetId="14">'C8.8'!$A$2:$H$115</definedName>
    <definedName name="_xlnm.Print_Area" localSheetId="15">'C9.1'!$A$2:$H$21</definedName>
    <definedName name="_xlnm.Print_Area" localSheetId="20">'Chapter E'!$A$2:$H$66</definedName>
    <definedName name="_xlnm.Print_Area" localSheetId="22">'Chapter F'!$A$2:$H$125</definedName>
    <definedName name="_xlnm.Print_Area" localSheetId="21">'E1'!$A$1:$F$15</definedName>
    <definedName name="_xlnm.Print_Area" localSheetId="23">'F1'!$A$1:$F$15</definedName>
    <definedName name="_xlnm.Print_Area" localSheetId="24">Summary1!$A$1:$F$23</definedName>
    <definedName name="_xlnm.Print_Titles" localSheetId="16">'C11.5'!$5:$10</definedName>
    <definedName name="_xlnm.Print_Titles" localSheetId="18">'C11.9'!$5:$9</definedName>
    <definedName name="_xlnm.Print_Titles" localSheetId="9">'C4.4'!$5:$11</definedName>
    <definedName name="tbl_Units">[1]Tables!$B$4:$B$32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95" i="262" l="1"/>
  <c r="E89" i="262"/>
  <c r="E83" i="262"/>
  <c r="E77" i="262"/>
  <c r="E65" i="260"/>
  <c r="E53" i="260"/>
  <c r="E47" i="260"/>
  <c r="E39" i="260"/>
  <c r="E33" i="260"/>
  <c r="E27" i="260"/>
  <c r="E21" i="260"/>
  <c r="B15" i="288" l="1"/>
  <c r="B13" i="288"/>
  <c r="G25" i="208"/>
  <c r="G66" i="159" l="1"/>
  <c r="E68" i="159" s="1"/>
  <c r="B34" i="310" l="1"/>
  <c r="G13" i="310"/>
  <c r="G12" i="310"/>
  <c r="G11" i="310"/>
  <c r="G10" i="310"/>
  <c r="B6" i="310"/>
  <c r="G5" i="310"/>
  <c r="B3" i="310"/>
  <c r="E2" i="310"/>
  <c r="B2" i="310"/>
  <c r="G15" i="235"/>
  <c r="G14" i="235"/>
  <c r="G13" i="235"/>
  <c r="G1" i="310" l="1"/>
  <c r="C34" i="310" s="1"/>
  <c r="E36" i="163" l="1"/>
  <c r="G69" i="171" l="1"/>
  <c r="C28" i="285" l="1"/>
  <c r="B28" i="285"/>
  <c r="C18" i="285"/>
  <c r="B18" i="285"/>
  <c r="C16" i="285"/>
  <c r="B73" i="307" l="1"/>
  <c r="G13" i="307"/>
  <c r="G12" i="307"/>
  <c r="G11" i="307"/>
  <c r="G10" i="307"/>
  <c r="B6" i="307"/>
  <c r="G5" i="307"/>
  <c r="B3" i="307"/>
  <c r="E2" i="307"/>
  <c r="B2" i="307"/>
  <c r="B77" i="306"/>
  <c r="B53" i="306"/>
  <c r="G52" i="306"/>
  <c r="B50" i="306"/>
  <c r="E49" i="306"/>
  <c r="B49" i="306"/>
  <c r="B48" i="306"/>
  <c r="G12" i="306"/>
  <c r="G11" i="306"/>
  <c r="G10" i="306"/>
  <c r="B6" i="306"/>
  <c r="G5" i="306"/>
  <c r="B3" i="306"/>
  <c r="E2" i="306"/>
  <c r="B2" i="306"/>
  <c r="B23" i="305"/>
  <c r="G14" i="305"/>
  <c r="G13" i="305"/>
  <c r="G12" i="305"/>
  <c r="G11" i="305"/>
  <c r="G10" i="305"/>
  <c r="B6" i="305"/>
  <c r="G5" i="305"/>
  <c r="B3" i="305"/>
  <c r="E2" i="305"/>
  <c r="B2" i="305"/>
  <c r="B20" i="304"/>
  <c r="G1" i="304"/>
  <c r="C20" i="304" s="1"/>
  <c r="G14" i="304"/>
  <c r="G13" i="304"/>
  <c r="G12" i="304"/>
  <c r="G11" i="304"/>
  <c r="G10" i="304"/>
  <c r="B6" i="304"/>
  <c r="G5" i="304"/>
  <c r="B3" i="304"/>
  <c r="E2" i="304"/>
  <c r="B2" i="304"/>
  <c r="B28" i="303"/>
  <c r="G12" i="303"/>
  <c r="G11" i="303"/>
  <c r="G10" i="303"/>
  <c r="B6" i="303"/>
  <c r="G5" i="303"/>
  <c r="B3" i="303"/>
  <c r="E2" i="303"/>
  <c r="B2" i="303"/>
  <c r="G1" i="307" l="1"/>
  <c r="C73" i="307" s="1"/>
  <c r="G1" i="303"/>
  <c r="C28" i="303" s="1"/>
  <c r="G1" i="305"/>
  <c r="C23" i="305" s="1"/>
  <c r="G1" i="306" l="1"/>
  <c r="C77" i="306" s="1"/>
  <c r="C48" i="306" l="1"/>
  <c r="G14" i="294" l="1"/>
  <c r="E96" i="171"/>
  <c r="E2" i="294" l="1"/>
  <c r="G13" i="294"/>
  <c r="G12" i="294"/>
  <c r="G11" i="294"/>
  <c r="G10" i="294"/>
  <c r="B6" i="294"/>
  <c r="G5" i="294"/>
  <c r="B3" i="294"/>
  <c r="B2" i="294"/>
  <c r="E110" i="171" l="1"/>
  <c r="E108" i="171"/>
  <c r="E106" i="171"/>
  <c r="E92" i="171"/>
  <c r="E102" i="171"/>
  <c r="G5" i="193"/>
  <c r="B70" i="171"/>
  <c r="B67" i="171"/>
  <c r="E66" i="171"/>
  <c r="B66" i="171"/>
  <c r="B40" i="291"/>
  <c r="G13" i="291"/>
  <c r="G12" i="291"/>
  <c r="G11" i="291"/>
  <c r="G10" i="291"/>
  <c r="B6" i="291"/>
  <c r="G5" i="291"/>
  <c r="B3" i="291"/>
  <c r="E2" i="291"/>
  <c r="B2" i="291"/>
  <c r="E112" i="171" l="1"/>
  <c r="E100" i="171"/>
  <c r="G1" i="291" l="1"/>
  <c r="C40" i="291" s="1"/>
  <c r="E19" i="294"/>
  <c r="G1" i="294" l="1"/>
  <c r="C21" i="294" s="1"/>
  <c r="E17" i="161" l="1"/>
  <c r="E37" i="159"/>
  <c r="E19" i="159"/>
  <c r="G29" i="159" l="1"/>
  <c r="E31" i="159" s="1"/>
  <c r="G28" i="159"/>
  <c r="G23" i="159"/>
  <c r="E25" i="159" s="1"/>
  <c r="G24" i="159"/>
  <c r="G70" i="159"/>
  <c r="B71" i="159"/>
  <c r="C25" i="228" l="1"/>
  <c r="C26" i="228" s="1"/>
  <c r="C12" i="287"/>
  <c r="C12" i="286"/>
  <c r="B9" i="286"/>
  <c r="B2" i="287"/>
  <c r="B1" i="287"/>
  <c r="B9" i="287"/>
  <c r="B5" i="288"/>
  <c r="B2" i="288"/>
  <c r="B1" i="288"/>
  <c r="F1" i="288"/>
  <c r="F1" i="287"/>
  <c r="F1" i="286"/>
  <c r="B2" i="286"/>
  <c r="B1" i="286"/>
  <c r="B10" i="285"/>
  <c r="B3" i="285"/>
  <c r="B2" i="285"/>
  <c r="F2" i="285"/>
  <c r="B5" i="287"/>
  <c r="B5" i="286"/>
  <c r="B6" i="285"/>
  <c r="C1" i="285"/>
  <c r="C27" i="228" l="1"/>
  <c r="B32" i="285" l="1" a="1"/>
  <c r="B32" i="285" s="1"/>
  <c r="B14" i="286"/>
  <c r="B14" i="287"/>
  <c r="E35" i="262" l="1"/>
  <c r="G60" i="260"/>
  <c r="G61" i="260"/>
  <c r="G62" i="260"/>
  <c r="G63" i="260"/>
  <c r="G64" i="260"/>
  <c r="E17" i="159" l="1"/>
  <c r="B31" i="235"/>
  <c r="B2" i="235"/>
  <c r="E2" i="235"/>
  <c r="B3" i="235"/>
  <c r="G5" i="235"/>
  <c r="B6" i="235"/>
  <c r="G10" i="235"/>
  <c r="G11" i="235"/>
  <c r="E14" i="163" l="1"/>
  <c r="C18" i="228"/>
  <c r="E16" i="228"/>
  <c r="E15" i="228"/>
  <c r="E17" i="228" l="1"/>
  <c r="B66" i="262" l="1"/>
  <c r="B66" i="260" l="1"/>
  <c r="G73" i="262"/>
  <c r="G74" i="262"/>
  <c r="G75" i="262"/>
  <c r="G76" i="262"/>
  <c r="G78" i="262"/>
  <c r="G79" i="262"/>
  <c r="G80" i="262"/>
  <c r="G81" i="262"/>
  <c r="G82" i="262"/>
  <c r="G84" i="262"/>
  <c r="G85" i="262"/>
  <c r="G86" i="262"/>
  <c r="G87" i="262"/>
  <c r="G88" i="262"/>
  <c r="G90" i="262"/>
  <c r="G91" i="262"/>
  <c r="G92" i="262"/>
  <c r="G93" i="262"/>
  <c r="G94" i="262"/>
  <c r="G72" i="262"/>
  <c r="B67" i="262"/>
  <c r="B64" i="262"/>
  <c r="E63" i="262"/>
  <c r="B63" i="262"/>
  <c r="B49" i="262"/>
  <c r="G26" i="262"/>
  <c r="G28" i="262"/>
  <c r="G30" i="262"/>
  <c r="G32" i="262"/>
  <c r="G34" i="262"/>
  <c r="G124" i="262"/>
  <c r="B125" i="262"/>
  <c r="B6" i="262"/>
  <c r="G5" i="262"/>
  <c r="G66" i="262" s="1"/>
  <c r="B3" i="262"/>
  <c r="E2" i="262"/>
  <c r="B2" i="262"/>
  <c r="G40" i="260"/>
  <c r="G41" i="260"/>
  <c r="G42" i="260"/>
  <c r="G43" i="260"/>
  <c r="G44" i="260"/>
  <c r="G45" i="260"/>
  <c r="G46" i="260"/>
  <c r="G48" i="260"/>
  <c r="G49" i="260"/>
  <c r="G50" i="260"/>
  <c r="G51" i="260"/>
  <c r="G52" i="260"/>
  <c r="G54" i="260"/>
  <c r="G55" i="260"/>
  <c r="G56" i="260"/>
  <c r="G58" i="260"/>
  <c r="G14" i="260"/>
  <c r="G15" i="260"/>
  <c r="G16" i="260"/>
  <c r="G17" i="260"/>
  <c r="G18" i="260"/>
  <c r="G19" i="260"/>
  <c r="G20" i="260"/>
  <c r="G22" i="260"/>
  <c r="G23" i="260"/>
  <c r="G24" i="260"/>
  <c r="G25" i="260"/>
  <c r="G26" i="260"/>
  <c r="G28" i="260"/>
  <c r="G29" i="260"/>
  <c r="G30" i="260"/>
  <c r="G31" i="260"/>
  <c r="G32" i="260"/>
  <c r="G34" i="260"/>
  <c r="G35" i="260"/>
  <c r="G36" i="260"/>
  <c r="G37" i="260"/>
  <c r="G38" i="260"/>
  <c r="G12" i="260"/>
  <c r="G11" i="260"/>
  <c r="G10" i="260"/>
  <c r="B6" i="260"/>
  <c r="G5" i="260"/>
  <c r="B3" i="260"/>
  <c r="E2" i="260"/>
  <c r="B2" i="260"/>
  <c r="B59" i="193"/>
  <c r="G12" i="193"/>
  <c r="G13" i="193"/>
  <c r="G14" i="193"/>
  <c r="G5" i="245"/>
  <c r="B54" i="245"/>
  <c r="G11" i="171"/>
  <c r="G12" i="171"/>
  <c r="G13" i="171"/>
  <c r="G14" i="171"/>
  <c r="G15" i="171"/>
  <c r="B65" i="171"/>
  <c r="B115" i="171" s="1"/>
  <c r="G12" i="235"/>
  <c r="G1" i="260" l="1"/>
  <c r="G1" i="235" l="1"/>
  <c r="C31" i="235" s="1"/>
  <c r="G11" i="207" l="1"/>
  <c r="G10" i="207"/>
  <c r="B37" i="207"/>
  <c r="G11" i="208"/>
  <c r="G10" i="208"/>
  <c r="B44" i="208"/>
  <c r="B6" i="159" l="1"/>
  <c r="B6" i="161"/>
  <c r="B6" i="163"/>
  <c r="B6" i="208"/>
  <c r="B6" i="207"/>
  <c r="B6" i="171"/>
  <c r="B6" i="245"/>
  <c r="B6" i="193"/>
  <c r="B6" i="165"/>
  <c r="G5" i="159"/>
  <c r="G5" i="161"/>
  <c r="G5" i="163"/>
  <c r="G5" i="208"/>
  <c r="G5" i="207"/>
  <c r="G5" i="171"/>
  <c r="G5" i="165"/>
  <c r="B3" i="159"/>
  <c r="B3" i="161"/>
  <c r="B3" i="163"/>
  <c r="B3" i="208"/>
  <c r="B3" i="207"/>
  <c r="B3" i="171"/>
  <c r="B3" i="245"/>
  <c r="B3" i="193"/>
  <c r="B3" i="165"/>
  <c r="B2" i="159"/>
  <c r="B2" i="161"/>
  <c r="B2" i="163"/>
  <c r="B2" i="208"/>
  <c r="B2" i="207"/>
  <c r="B2" i="171"/>
  <c r="B2" i="245"/>
  <c r="B2" i="193"/>
  <c r="B2" i="165"/>
  <c r="E2" i="159"/>
  <c r="E2" i="161"/>
  <c r="E2" i="163"/>
  <c r="E2" i="208"/>
  <c r="E2" i="207"/>
  <c r="E2" i="171"/>
  <c r="E2" i="245"/>
  <c r="E2" i="193"/>
  <c r="E2" i="165"/>
  <c r="B54" i="165"/>
  <c r="G11" i="165"/>
  <c r="G12" i="165"/>
  <c r="G10" i="165"/>
  <c r="G10" i="245"/>
  <c r="G13" i="245"/>
  <c r="G14" i="245"/>
  <c r="G1" i="208" l="1"/>
  <c r="C44" i="208" l="1"/>
  <c r="G1" i="245"/>
  <c r="C54" i="245" l="1"/>
  <c r="B58" i="163" l="1"/>
  <c r="G11" i="163"/>
  <c r="G12" i="163"/>
  <c r="G1" i="165" l="1"/>
  <c r="C54" i="165" l="1"/>
  <c r="G11" i="159" l="1"/>
  <c r="G12" i="159"/>
  <c r="G13" i="159"/>
  <c r="G14" i="159"/>
  <c r="G10" i="159"/>
  <c r="C71" i="159" l="1"/>
  <c r="G10" i="193"/>
  <c r="G10" i="171"/>
  <c r="G10" i="163"/>
  <c r="B66" i="161"/>
  <c r="G11" i="161"/>
  <c r="G10" i="161"/>
  <c r="G1" i="193" l="1"/>
  <c r="C59" i="193" s="1"/>
  <c r="G1" i="207"/>
  <c r="G1" i="171" l="1"/>
  <c r="C115" i="171" s="1"/>
  <c r="C37" i="207"/>
  <c r="G1" i="161"/>
  <c r="C66" i="161" s="1"/>
  <c r="C65" i="171" l="1"/>
  <c r="C58" i="163"/>
  <c r="E1" i="285" l="1"/>
  <c r="G27" i="262" l="1"/>
  <c r="G31" i="262" l="1"/>
  <c r="E33" i="262" s="1"/>
  <c r="E29" i="262"/>
  <c r="G1" i="262"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<sst xmlns="http://schemas.openxmlformats.org/spreadsheetml/2006/main" count="1038" uniqueCount="510">
  <si>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</si>
  <si>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</si>
  <si>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</si>
  <si>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</si>
  <si>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</si>
  <si>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</si>
  <si>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</si>
  <si>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</si>
  <si>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</si>
  <si>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</si>
  <si>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</si>
  <si>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</si>
  <si>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</si>
  <si>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</si>
  <si>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</si>
  <si>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</si>
  <si>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</si>
  <si>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month</t>
  </si>
  <si>
    <t>C1.2.2.5</t>
  </si>
  <si>
    <t>C1.2.2.6</t>
  </si>
  <si>
    <t>Preparation and submission of all information and reports specified in the Contract Documentation</t>
  </si>
  <si>
    <t>ha</t>
  </si>
  <si>
    <t>km</t>
  </si>
  <si>
    <r>
      <t>m</t>
    </r>
    <r>
      <rPr>
        <vertAlign val="superscript"/>
        <sz val="10"/>
        <rFont val="Arial"/>
        <family val="2"/>
      </rPr>
      <t>3</t>
    </r>
  </si>
  <si>
    <t>kg</t>
  </si>
  <si>
    <t>%</t>
  </si>
  <si>
    <t>TOTAL BROUGHT FORWARD</t>
  </si>
  <si>
    <t>C1.2.5</t>
  </si>
  <si>
    <t>Safety</t>
  </si>
  <si>
    <t>C1.2.5.1</t>
  </si>
  <si>
    <t>Health and safety plan</t>
  </si>
  <si>
    <t>C1.2.5.2</t>
  </si>
  <si>
    <t>Implementation of health and safety plan</t>
  </si>
  <si>
    <t>No</t>
  </si>
  <si>
    <t>(a)</t>
  </si>
  <si>
    <t>(b)</t>
  </si>
  <si>
    <t xml:space="preserve">(c) </t>
  </si>
  <si>
    <t>(d)</t>
  </si>
  <si>
    <t>(e)</t>
  </si>
  <si>
    <t>(f)</t>
  </si>
  <si>
    <t>(c)</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</si>
  <si>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</si>
  <si>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</si>
  <si>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</si>
  <si>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</si>
  <si>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</si>
  <si>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</si>
  <si>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</si>
  <si>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</si>
  <si>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</si>
  <si>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</si>
  <si>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</si>
  <si>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ACCOMMODATION OF TRAFFIC</t>
  </si>
  <si>
    <t>C1.5.2</t>
  </si>
  <si>
    <t>Accommodation of vehicular traffic</t>
  </si>
  <si>
    <t>C1.5.7</t>
  </si>
  <si>
    <t>Temporary traffic control facilities</t>
  </si>
  <si>
    <t>C1.5.7.1</t>
  </si>
  <si>
    <t>C1.5.7.2</t>
  </si>
  <si>
    <t>C1.5.7.3</t>
  </si>
  <si>
    <t>C1.5.7.4</t>
  </si>
  <si>
    <t>C1.5.7.8</t>
  </si>
  <si>
    <t>Delineators including mounting bases and ballast:</t>
  </si>
  <si>
    <t>Traffic cones, minimum height 750 mm</t>
  </si>
  <si>
    <t>Flagmen</t>
  </si>
  <si>
    <t>Traffic controllers</t>
  </si>
  <si>
    <t>(a.i)</t>
  </si>
  <si>
    <t>(a.ii)</t>
  </si>
  <si>
    <t>Traffic control stations</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</si>
  <si>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</si>
  <si>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</si>
  <si>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</si>
  <si>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</si>
  <si>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</si>
  <si>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</si>
  <si>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</si>
  <si>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</si>
  <si>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</si>
  <si>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</si>
  <si>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</si>
  <si>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</si>
  <si>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</si>
  <si>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</si>
  <si>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</si>
  <si>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</si>
  <si>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</si>
  <si>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</si>
  <si>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</si>
  <si>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</si>
  <si>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</si>
  <si>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</si>
  <si>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</si>
  <si>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</si>
  <si>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</si>
  <si>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</si>
  <si>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</si>
  <si>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</si>
  <si>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</si>
  <si>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</si>
  <si>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</si>
  <si>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</si>
  <si>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man-shift</t>
  </si>
  <si>
    <r>
      <t>m</t>
    </r>
    <r>
      <rPr>
        <vertAlign val="superscript"/>
        <sz val="10"/>
        <rFont val="Arial"/>
        <family val="2"/>
      </rPr>
      <t>3</t>
    </r>
    <r>
      <rPr>
        <sz val="10"/>
        <rFont val="Arial"/>
        <family val="2"/>
      </rPr>
      <t xml:space="preserve"> - km</t>
    </r>
  </si>
  <si>
    <t>C5.1</t>
  </si>
  <si>
    <t>ROADBED</t>
  </si>
  <si>
    <t>Roadbed construction and compaction</t>
  </si>
  <si>
    <t>C5.1.1</t>
  </si>
  <si>
    <t>Soft excavation</t>
  </si>
  <si>
    <t>(b.i)</t>
  </si>
  <si>
    <t>(b.ii)</t>
  </si>
  <si>
    <t>C5.3</t>
  </si>
  <si>
    <t>ROAD PAVEMENT LAYERS</t>
  </si>
  <si>
    <t>C5.3.2.1</t>
  </si>
  <si>
    <t>C5.3.2</t>
  </si>
  <si>
    <t>Construction of pavement layers</t>
  </si>
  <si>
    <t>(i)</t>
  </si>
  <si>
    <t>(g)</t>
  </si>
  <si>
    <t>(a.iii)</t>
  </si>
  <si>
    <t>(c.i)</t>
  </si>
  <si>
    <t>(c.ii)</t>
  </si>
  <si>
    <t>(d.i)</t>
  </si>
  <si>
    <t>On curves with radii more than or equal to 1,0 m but less than 5,0 m</t>
  </si>
  <si>
    <t>C3.3.3.2</t>
  </si>
  <si>
    <t>On curves of radii more than or equal to 5,0 m but less than 20 m</t>
  </si>
  <si>
    <t>C3.3.3.1</t>
  </si>
  <si>
    <t>Extra over items C3.3.1 and C3.3.2 for concrete kerbing or concrete kerbing and channeling on curves</t>
  </si>
  <si>
    <t>C3.3.3</t>
  </si>
  <si>
    <t>C3.3.2.1</t>
  </si>
  <si>
    <t>Concrete kerbing-channeling combination:</t>
  </si>
  <si>
    <t>C3.3.2</t>
  </si>
  <si>
    <t>C3.3.1.1</t>
  </si>
  <si>
    <t>Concrete kerbing:</t>
  </si>
  <si>
    <t>C3.3.1</t>
  </si>
  <si>
    <t>CONCRETE KERBING AND CHANNELING, ASPHALT BERMS, CHUTES, DOWNPIPES, AS WELL AS CONCRETE, STONE PITCHED AND GABION LININGS FOR OPEN DRAINS</t>
  </si>
  <si>
    <t>C3.3</t>
  </si>
  <si>
    <t>Repairing or replacing existing drainage systems</t>
  </si>
  <si>
    <t>C3.1.15</t>
  </si>
  <si>
    <t>Using conventional methods</t>
  </si>
  <si>
    <t>C3.1.2.1</t>
  </si>
  <si>
    <t>C3.1.2</t>
  </si>
  <si>
    <t>DRAINS</t>
  </si>
  <si>
    <t>C3.1</t>
  </si>
  <si>
    <t>ℓ</t>
  </si>
  <si>
    <t>Shaping and finishing the borrow pit and quarry areas, and the stockpile sites:</t>
  </si>
  <si>
    <t>C4.1.15.1</t>
  </si>
  <si>
    <t>Boulder excavation class A</t>
  </si>
  <si>
    <t>C4.1.5.2</t>
  </si>
  <si>
    <t>C4.1.5.1</t>
  </si>
  <si>
    <t>Excavating of materials in the borrow pits and quarries, material obtained from</t>
  </si>
  <si>
    <t>C4.1.5</t>
  </si>
  <si>
    <t>In borrow pits</t>
  </si>
  <si>
    <t>C4.1.4.1</t>
  </si>
  <si>
    <t>Removing of the overburden</t>
  </si>
  <si>
    <t>C4.1.4</t>
  </si>
  <si>
    <r>
      <t>m</t>
    </r>
    <r>
      <rPr>
        <vertAlign val="superscript"/>
        <sz val="10"/>
        <rFont val="Arial"/>
        <family val="2"/>
      </rPr>
      <t>3</t>
    </r>
    <r>
      <rPr>
        <sz val="11"/>
        <color theme="1"/>
        <rFont val="Calibri"/>
        <family val="2"/>
        <scheme val="minor"/>
      </rPr>
      <t/>
    </r>
  </si>
  <si>
    <t>Prov Sum</t>
  </si>
  <si>
    <t>PC Sum</t>
  </si>
  <si>
    <t>Prov sum</t>
  </si>
  <si>
    <t>Client Line 1:</t>
  </si>
  <si>
    <t>Client Line 2:</t>
  </si>
  <si>
    <t>Pavement layer material:</t>
  </si>
  <si>
    <t>C4.4.2.1</t>
  </si>
  <si>
    <t>Commercial materials identified by the Contractor from commercial, private or other non-commercial suppliers</t>
  </si>
  <si>
    <t>C4.4.2</t>
  </si>
  <si>
    <t>COMMERCIAL MATERIALS</t>
  </si>
  <si>
    <t>C4.4</t>
  </si>
  <si>
    <t>m³</t>
  </si>
  <si>
    <t>C11.5.9</t>
  </si>
  <si>
    <t>Stock-proof fences</t>
  </si>
  <si>
    <t>Fences:</t>
  </si>
  <si>
    <t>C11.5.4.1</t>
  </si>
  <si>
    <t>Dismantling existing fences and gates:</t>
  </si>
  <si>
    <t>C11.5.4</t>
  </si>
  <si>
    <t>Horizontal</t>
  </si>
  <si>
    <t>Straining posts, stays and anchors:</t>
  </si>
  <si>
    <t>C11.5.1.9</t>
  </si>
  <si>
    <t>C11.5.1.8</t>
  </si>
  <si>
    <t>C11.5.1.7</t>
  </si>
  <si>
    <t>C11.5.1.2</t>
  </si>
  <si>
    <t>C11.5.1.1</t>
  </si>
  <si>
    <t>Supply and erect new fencing material for new fences and for supplementing material in existing fences which are being repaired or removed:</t>
  </si>
  <si>
    <t>C11.5.1</t>
  </si>
  <si>
    <t>Extra over item C11.6.5.1 for hard material excavation</t>
  </si>
  <si>
    <t>C11.6.5.4</t>
  </si>
  <si>
    <t>Excavating soft or intermediate material and backfilling using labour enhanced construction methods</t>
  </si>
  <si>
    <t>C11.6.5.2</t>
  </si>
  <si>
    <t>Excavation and backfilling for road sign supports (not applicable to kilometre posts)</t>
  </si>
  <si>
    <t>C11.6.5</t>
  </si>
  <si>
    <t>Warning signs, temporary</t>
  </si>
  <si>
    <t>C11.6.1.10</t>
  </si>
  <si>
    <t>Regulatory signs, temporary</t>
  </si>
  <si>
    <t>C11.6.1.8</t>
  </si>
  <si>
    <t>Road signboards with painted or coloured semi-matt background. Symbols, lettering and borders in semi- matt black or in Class I retro-reflective material, where the sign board is constructed from:</t>
  </si>
  <si>
    <t>C11.6.1</t>
  </si>
  <si>
    <t>ROAD SIGNS</t>
  </si>
  <si>
    <t>C11.6</t>
  </si>
  <si>
    <t>CHAPTER 11</t>
  </si>
  <si>
    <t>Single carriageway road</t>
  </si>
  <si>
    <t>C11.9.1.2</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</si>
  <si>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</si>
  <si>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</si>
  <si>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</si>
  <si>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</si>
  <si>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</si>
  <si>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</si>
  <si>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</si>
  <si>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</si>
  <si>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</si>
  <si>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</si>
  <si>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</si>
  <si>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</si>
  <si>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</si>
  <si>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</si>
  <si>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</si>
  <si>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</si>
  <si>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C4.1</t>
  </si>
  <si>
    <t>BORROW MATERIALS</t>
  </si>
  <si>
    <t>CHAPTER</t>
  </si>
  <si>
    <t>C11.5</t>
  </si>
  <si>
    <t>FENCING</t>
  </si>
  <si>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</si>
  <si>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</si>
  <si>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</si>
  <si>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</si>
  <si>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</si>
  <si>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</si>
  <si>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</si>
  <si>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</si>
  <si>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</si>
  <si>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</si>
  <si>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</si>
  <si>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</si>
  <si>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</si>
  <si>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</si>
  <si>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</si>
  <si>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</si>
  <si>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</si>
  <si>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</si>
  <si>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</si>
  <si>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</si>
  <si>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</si>
  <si>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</si>
  <si>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</si>
  <si>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</si>
  <si>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</si>
  <si>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</si>
  <si>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</si>
  <si>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</si>
  <si>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</si>
  <si>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</si>
  <si>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</si>
  <si>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</si>
  <si>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</si>
  <si>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</si>
  <si>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</si>
  <si>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</si>
  <si>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</si>
  <si>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</si>
  <si>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</si>
  <si>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</si>
  <si>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</si>
  <si>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</si>
  <si>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</si>
  <si>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</si>
  <si>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</si>
  <si>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</si>
  <si>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</si>
  <si>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</si>
  <si>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</si>
  <si>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</si>
  <si>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</si>
  <si>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Summary Pages:</t>
  </si>
  <si>
    <t>A</t>
  </si>
  <si>
    <t>Contract Duration</t>
  </si>
  <si>
    <t>Months</t>
  </si>
  <si>
    <t>Roads</t>
  </si>
  <si>
    <t>Start Chainage</t>
  </si>
  <si>
    <t>End Chainage</t>
  </si>
  <si>
    <t>Total Distance</t>
  </si>
  <si>
    <t>Road Type</t>
  </si>
  <si>
    <t>P</t>
  </si>
  <si>
    <t>Road Width</t>
  </si>
  <si>
    <t>D</t>
  </si>
  <si>
    <t>L</t>
  </si>
  <si>
    <t>Distance to Quarry</t>
  </si>
  <si>
    <t xml:space="preserve"> </t>
  </si>
  <si>
    <t>Note: The combined total tendered for subitems C1.3.1.1 and C1.3.1.3 shall not exceed 15% of the Tender Sum (excluding contingencies, CPA and VAT).</t>
  </si>
  <si>
    <t>Loading from stockpile using machines and some hand labour where necessary</t>
  </si>
  <si>
    <t>Clearing, shaping and disposal of accumulated sediment in existing unlined open drains</t>
  </si>
  <si>
    <t xml:space="preserve">Prefabricated kerbing </t>
  </si>
  <si>
    <t xml:space="preserve">Prefabricated kerbing-channeling </t>
  </si>
  <si>
    <t>Zinc-coated barbed wire (SABS 675) - High-tensile-grade, single-strand 3,15mm x 2,50mm oval-shaped wire - Galvanised, Class A</t>
  </si>
  <si>
    <t>Zinc-coated smooth wire  - 4,0mm dia,mild steel straining wire, Grade C galvanised</t>
  </si>
  <si>
    <t xml:space="preserve">Standards 2,0m x 2,5 kg/m mild steel y section </t>
  </si>
  <si>
    <t xml:space="preserve">Droppers 1,4m x 0,56 kg/m mild steel ridge back section </t>
  </si>
  <si>
    <t xml:space="preserve">Steel straining posts (Notched 2100 x 125mm galvanized &amp; anchored in concrete) </t>
  </si>
  <si>
    <t>Steel stays and anchors (100mm diameter and wall thickness 3mm)</t>
  </si>
  <si>
    <t>Vertical</t>
  </si>
  <si>
    <t>Repairing existing fences (Stock Proof)</t>
  </si>
  <si>
    <t>600 mm diameter (signboard material - Steel Plate 1.4mm thick, background - Class I and symbol retro-reflective class III)</t>
  </si>
  <si>
    <t>Construction of layers using conventional construction methods:</t>
  </si>
  <si>
    <t>C1.5</t>
  </si>
  <si>
    <t>TOTAL SCHEDULE A : ROADWORKS</t>
  </si>
  <si>
    <t xml:space="preserve">(i) Prime cost sum for EPWP branding     </t>
  </si>
  <si>
    <t xml:space="preserve">(ii) Handling costs and profit in respect of sub item F5.03(f)(i)above </t>
  </si>
  <si>
    <t xml:space="preserve"> EPWP Branding (refer to spec)</t>
  </si>
  <si>
    <t>Subtotal 1</t>
  </si>
  <si>
    <t>Subtotal 2</t>
  </si>
  <si>
    <t>Subtotal 3</t>
  </si>
  <si>
    <t>Single sided, reversible left or right (1000mm x 250mm)</t>
  </si>
  <si>
    <t>Double sided, reversible left or right (1000 mm x 250mm)</t>
  </si>
  <si>
    <t>SUMMARY OF SECTIONS</t>
  </si>
  <si>
    <t xml:space="preserve">Signed on behalf of the Tenderer: ……………………………………………………. (Signature)
Date: …………………………………………………..
Tenderer’s Name: ………………………………………………………………. (Company Name)
</t>
  </si>
  <si>
    <t>TOTAL SCHEDULE E: EXPANDED PUBLIC WORKS PROGRAMME</t>
  </si>
  <si>
    <t>TOTAL SCHEDULE F: CONTRACT PARTICIPATION GOALS</t>
  </si>
  <si>
    <t>Summary</t>
  </si>
  <si>
    <t>P.S.C1.2.4.1</t>
  </si>
  <si>
    <t>P.S.C1.2.4</t>
  </si>
  <si>
    <t>Stakeholder Liaison</t>
  </si>
  <si>
    <t>Provision of a Community Liaison Officer (CLO)</t>
  </si>
  <si>
    <t>(b) Handling costs and profit in respect of subitem P.S.C1.2.4.1(a) above</t>
  </si>
  <si>
    <t>P.S.C1.2.4.2</t>
  </si>
  <si>
    <t>Compensation for Project Liaison Committee:</t>
  </si>
  <si>
    <t>(a) Provisional sum for Project Liaison Committee</t>
  </si>
  <si>
    <t>(b) Handling costs and profit in respect of subitem P.S.C1.2.4.2(a) above</t>
  </si>
  <si>
    <t>Grubbing with machines and some hand labour where necessary</t>
  </si>
  <si>
    <t>Grubbing with hand labour only when labour enhanced work is specified or it is not practical to use a machine</t>
  </si>
  <si>
    <r>
      <t xml:space="preserve">(a) Blading by road grader of: </t>
    </r>
    <r>
      <rPr>
        <sz val="9"/>
        <rFont val="Calibri"/>
        <family val="2"/>
      </rPr>
      <t>&gt; 6m</t>
    </r>
  </si>
  <si>
    <t>(i) Machine trimming: Normal Blading - 3%</t>
  </si>
  <si>
    <t xml:space="preserve">km </t>
  </si>
  <si>
    <t>(ii) Machine trimming: Dry Road Blading using Watercart - chamber 3%</t>
  </si>
  <si>
    <r>
      <t xml:space="preserve">(b) Blading by road grader of: </t>
    </r>
    <r>
      <rPr>
        <sz val="9"/>
        <rFont val="Calibri"/>
        <family val="2"/>
      </rPr>
      <t xml:space="preserve">&lt; 6m </t>
    </r>
  </si>
  <si>
    <t>(i) Machine trimming: Normal Blading - Without using Watercart - 3%</t>
  </si>
  <si>
    <t>(ii) Machine trimming: Dry Road Blading using Watercart- chamber 3%</t>
  </si>
  <si>
    <t>P.S.C 1.5.13</t>
  </si>
  <si>
    <t>P.S.C 1.6.11</t>
  </si>
  <si>
    <t>(c) Cutting of smaller trees.</t>
  </si>
  <si>
    <t>(i) Felling and Removal of trees : 200m to 400mm</t>
  </si>
  <si>
    <t>(ii) Felling and Removal of trees : 401m to 600mm</t>
  </si>
  <si>
    <t>(iii) Felling and Removal of trees : 601m to 800mm</t>
  </si>
  <si>
    <t>(iv) Felling and Removal of trees : 801m to 1000mm</t>
  </si>
  <si>
    <t>(v) Chemical treatment of tree stumps with chemical</t>
  </si>
  <si>
    <t>Removal and grubbing of trees and tree stumps:</t>
  </si>
  <si>
    <t>C3.1.22</t>
  </si>
  <si>
    <t>Test flushing of subsoil drain pipe systems</t>
  </si>
  <si>
    <t>P.S.C 3.1.25</t>
  </si>
  <si>
    <t xml:space="preserve">Reshape and cut side and mitre drains </t>
  </si>
  <si>
    <t>SABS 927 figure 7, as shown on drawing no. SD 0309/B</t>
  </si>
  <si>
    <t>SABS 927 figure 8, as shown on drawing no. SD 0309/B</t>
  </si>
  <si>
    <t>Precast kerb (Fig. 6) and 1000m wide channel 7 as per SD0701/A</t>
  </si>
  <si>
    <t>Precast kerb (Fig. 6) and 500m wide channel 7 as per SD0701/A</t>
  </si>
  <si>
    <t>C8.8</t>
  </si>
  <si>
    <t>PATCHING AND EDGE BREAK REPAIR</t>
  </si>
  <si>
    <t>C8.8.1</t>
  </si>
  <si>
    <t>Saw cutting pavement layers for patching</t>
  </si>
  <si>
    <t>C8.8.1.1</t>
  </si>
  <si>
    <t>Asphalt or bituminous surfacing to an average depth</t>
  </si>
  <si>
    <t>Not exceeding 50 mm</t>
  </si>
  <si>
    <t>Exceeding 50 mm but not exceeding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</si>
  <si>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</si>
  <si>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</si>
  <si>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</si>
  <si>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</si>
  <si>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</si>
  <si>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</si>
  <si>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</si>
  <si>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</si>
  <si>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</si>
  <si>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</si>
  <si>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</si>
  <si>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</si>
  <si>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</si>
  <si>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</si>
  <si>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</si>
  <si>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</si>
  <si>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</si>
  <si>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</si>
  <si>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</si>
  <si>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C8.8.3</t>
  </si>
  <si>
    <t>C8.8.4</t>
  </si>
  <si>
    <t>Backfilling of excavations for patching with:</t>
  </si>
  <si>
    <t>C8.8.4.1</t>
  </si>
  <si>
    <t>C8.8.4.3</t>
  </si>
  <si>
    <t>C8.8.4.4</t>
  </si>
  <si>
    <t>Other layers (Granular)</t>
  </si>
  <si>
    <t>Compacting the floor of excavations for patching (98% MOD AASHTO)</t>
  </si>
  <si>
    <t>C8.5</t>
  </si>
  <si>
    <t>STANDARD CRACK SEALING</t>
  </si>
  <si>
    <t>C8.5.1.1</t>
  </si>
  <si>
    <t>Cleaning cracks</t>
  </si>
  <si>
    <t>Cleaning cracks with cold compressed air</t>
  </si>
  <si>
    <t>C8.5.1.3</t>
  </si>
  <si>
    <t>C8.5.1.4</t>
  </si>
  <si>
    <t>Sealing the cracks</t>
  </si>
  <si>
    <t>Priming (invert bitumen emulsion)</t>
  </si>
  <si>
    <t>Sealing using (Class C-E1 modified binder crack sealant)</t>
  </si>
  <si>
    <t/>
  </si>
  <si>
    <t>C9.1</t>
  </si>
  <si>
    <t>ASPHALT LAYERS</t>
  </si>
  <si>
    <t>C9.1.1</t>
  </si>
  <si>
    <t>Asphalt mix designs</t>
  </si>
  <si>
    <t>C9.1.3</t>
  </si>
  <si>
    <t>Application of bond coat</t>
  </si>
  <si>
    <t>C9.1.3.2</t>
  </si>
  <si>
    <t>Applied in restricted ares using a portable pressure sprayer</t>
  </si>
  <si>
    <t>C9.1.3.3</t>
  </si>
  <si>
    <t>Applied by hand using brushes on all exposed transverse and longitudinal construction joints</t>
  </si>
  <si>
    <t>C1.5.7.7</t>
  </si>
  <si>
    <t>Traffic calming devices:</t>
  </si>
  <si>
    <t>Exceeding 100 mm</t>
  </si>
  <si>
    <t>Chemically stabilised pavement materials (G2 Stabilised with 2% Cement compacted to 98% MOD AASHTO) for a patch with a surface area:</t>
  </si>
  <si>
    <t>Asphalt for a patch with a surface area (Continuously graded medium asphalt with a 50/70 Pen Grade binder with a maximum aggregate size of 14mm and compacted to a density of  97% RICE):</t>
  </si>
  <si>
    <t>Granular base material (G2 compacted to 85% Bulk Relative Density) for a patch with a surface area:</t>
  </si>
  <si>
    <t>C1.2.2.1</t>
  </si>
  <si>
    <t>Reviewing and updating a Scheme 1 Programme</t>
  </si>
  <si>
    <t>Submission of a Scheme 1 Programme</t>
  </si>
  <si>
    <t>C3.1.3</t>
  </si>
  <si>
    <t>Excavation, clearing and disposal of accumulated sediment in existing  lined drains and drainage systems</t>
  </si>
  <si>
    <t>C3.1.3.3</t>
  </si>
  <si>
    <t>Using labour enhanced construction methods :</t>
  </si>
  <si>
    <t>Manholes and inlet and outlet structures</t>
  </si>
  <si>
    <t>Culvert barrels</t>
  </si>
  <si>
    <t>Borrow pits</t>
  </si>
  <si>
    <t>C5.1.1.2</t>
  </si>
  <si>
    <t>Compaction of in-situ material to 93% of MDD</t>
  </si>
  <si>
    <t>Gravel wearing course layer (150mm) compacted to 95% of MDD</t>
  </si>
  <si>
    <t>C6.1</t>
  </si>
  <si>
    <t>PAVER LAID CONCRETE LAYERS</t>
  </si>
  <si>
    <t>C6.1.1</t>
  </si>
  <si>
    <t>Construction of trial section (Complete: including texturing and curing)</t>
  </si>
  <si>
    <t>C6.1.1.2</t>
  </si>
  <si>
    <r>
      <t>m</t>
    </r>
    <r>
      <rPr>
        <vertAlign val="superscript"/>
        <sz val="10"/>
        <rFont val="Calibri"/>
        <family val="2"/>
      </rPr>
      <t>2</t>
    </r>
  </si>
  <si>
    <t>C6.1.2</t>
  </si>
  <si>
    <t>Construction of jointed concrete pavement (JCP) (Excluding texturing and curing)</t>
  </si>
  <si>
    <t>C6.1.2.1</t>
  </si>
  <si>
    <t>JCP without dowels:</t>
  </si>
  <si>
    <t>C6.1.2.2</t>
  </si>
  <si>
    <t>JCP with dowels:</t>
  </si>
  <si>
    <t>C6.1.2.3</t>
  </si>
  <si>
    <t>Additional concrete placed to thicken up the slab at joints as specified in the Contract Documentation</t>
  </si>
  <si>
    <r>
      <t>m</t>
    </r>
    <r>
      <rPr>
        <vertAlign val="superscript"/>
        <sz val="10"/>
        <rFont val="Calibri"/>
        <family val="2"/>
      </rPr>
      <t>3</t>
    </r>
  </si>
  <si>
    <t>C6.1.4</t>
  </si>
  <si>
    <t>Texturing and curing the concrete pavement</t>
  </si>
  <si>
    <t>C6.1.4.1</t>
  </si>
  <si>
    <t>Burlap-dragged and grooved texture:</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</si>
  <si>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</si>
  <si>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</si>
  <si>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</si>
  <si>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</si>
  <si>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</si>
  <si>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</si>
  <si>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</si>
  <si>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</si>
  <si>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</si>
  <si>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</si>
  <si>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</si>
  <si>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</si>
  <si>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</si>
  <si>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</si>
  <si>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C6.1.6.3</t>
  </si>
  <si>
    <t>Sealed transverse contraction joints sawn in two separate operations (widths as shown on the drawings)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</si>
  <si>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</si>
  <si>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</si>
  <si>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</si>
  <si>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</si>
  <si>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</si>
  <si>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</si>
  <si>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</si>
  <si>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</si>
  <si>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</si>
  <si>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</si>
  <si>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</si>
  <si>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</si>
  <si>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Rumble strips as per SD0314/A</t>
  </si>
  <si>
    <t>Speed Control Humps as per SD0314/A</t>
  </si>
  <si>
    <t>(q)</t>
  </si>
  <si>
    <t>Natural or crushed gravel material for the wearing course of an unsealed road</t>
  </si>
  <si>
    <t>COMMERCIAL SOURCE</t>
  </si>
  <si>
    <t>C11,6</t>
  </si>
  <si>
    <t>ZNB01208/00000/00/PMC/INF/21/T</t>
  </si>
  <si>
    <t>PROVISION OF ROUTINE AND SAFETY MAINTENANCE ON VARIOUS ROADS WITHIN THE LOTHENI ZONE - VULINDLELA AREA OFFICE</t>
  </si>
  <si>
    <t>C1.2.8</t>
  </si>
  <si>
    <t>Dayworks</t>
  </si>
  <si>
    <t>C1.2.8.1</t>
  </si>
  <si>
    <t>Personnel</t>
  </si>
  <si>
    <t>Unskilled labourer</t>
  </si>
  <si>
    <t>hour</t>
  </si>
  <si>
    <t>Semi-skilled labourer</t>
  </si>
  <si>
    <t>Skilled labourer</t>
  </si>
  <si>
    <t>Gang leader</t>
  </si>
  <si>
    <t>Foreman</t>
  </si>
  <si>
    <t>Skilled Artisan</t>
  </si>
  <si>
    <t>C1.2.8.2</t>
  </si>
  <si>
    <t>Construction Equipment (specify size and/or model number)</t>
  </si>
  <si>
    <t>Motor grader</t>
  </si>
  <si>
    <t>Vibratory roller</t>
  </si>
  <si>
    <t>Pneumatic roller</t>
  </si>
  <si>
    <t>Front end loader backhoe</t>
  </si>
  <si>
    <t>Excavator</t>
  </si>
  <si>
    <t>Compressor</t>
  </si>
  <si>
    <t>C1.2.8.3</t>
  </si>
  <si>
    <t>Vehicles (specify size)</t>
  </si>
  <si>
    <t>Light delivery vehicle</t>
  </si>
  <si>
    <t>Flatbed truck</t>
  </si>
  <si>
    <t>Dump Truck</t>
  </si>
  <si>
    <t>C1.2.8.4</t>
  </si>
  <si>
    <t>Materials</t>
  </si>
  <si>
    <t>Procurement of materials</t>
  </si>
  <si>
    <t>Contractor's handling costs, profit and all other charges in respect of item C1.2.8.4(a)</t>
  </si>
  <si>
    <t>Labour enhanced construction (200mm thick)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</si>
</sst>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R&quot;#,##0;\-&quot;R&quot;#,##0"/>
    <numFmt numFmtId="7" formatCode="&quot;R&quot;#,##0.00;\-&quot;R&quot;#,##0.0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 numFmtId="173" formatCode="&quot;C&quot;00"/>
    <numFmt numFmtId="174" formatCode="#,##0.0"/>
    <numFmt numFmtId="175" formatCode="0.0"/>
    <numFmt numFmtId="176" formatCode="#,##0.00;\-#,##0.00;&quot;- &quot;;@"/>
    <numFmt numFmtId="177" formatCode="#,##0_ ;[Red]\-#,##0\ "/>
    <numFmt numFmtId="178" formatCode="&quot;C&quot;0"/>
    <numFmt numFmtId="179" formatCode="#,##0.00_ ;[Red]\-#,##0.00\ "/>
    <numFmt numFmtId="180" formatCode="0.000"/>
    <numFmt numFmtId="181" formatCode="0.00000"/>
    <numFmt numFmtId="182" formatCode="0.000000"/>
    <numFmt numFmtId="183" formatCode="#,##0.0000"/>
  </numFmts>
  <fonts count="2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9"/>
      <name val="Arial"/>
      <family val="2"/>
    </font>
    <font>
      <b/>
      <sz val="9"/>
      <name val="Arial"/>
      <family val="2"/>
    </font>
    <font>
      <sz val="9"/>
      <name val="Calibri"/>
      <family val="2"/>
    </font>
    <font>
      <b/>
      <sz val="10"/>
      <color rgb="FF000000"/>
      <name val="Arial"/>
      <family val="2"/>
    </font>
    <font>
      <b/>
      <sz val="8"/>
      <color rgb="FF000000"/>
      <name val="Arial"/>
      <family val="2"/>
    </font>
    <font>
      <sz val="10"/>
      <color theme="0"/>
      <name val="Arial"/>
      <family val="2"/>
    </font>
    <font>
      <sz val="8"/>
      <color rgb="FF000000"/>
      <name val="Segoe UI"/>
      <family val="2"/>
    </font>
    <font>
      <vertAlign val="superscript"/>
      <sz val="10"/>
      <name val="Calibri"/>
      <family val="2"/>
    </font>
  </fonts>
  <fills count="6">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63">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auto="1"/>
      </left>
      <right/>
      <top/>
      <bottom/>
      <diagonal/>
    </border>
    <border>
      <left style="thin">
        <color auto="1"/>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rgb="FFC0C0C0"/>
      </top>
      <bottom style="thin">
        <color rgb="FFC0C0C0"/>
      </bottom>
      <diagonal/>
    </border>
    <border>
      <left style="thin">
        <color auto="1"/>
      </left>
      <right/>
      <top/>
      <bottom style="thin">
        <color rgb="FFC0C0C0"/>
      </bottom>
      <diagonal/>
    </border>
    <border>
      <left/>
      <right style="thin">
        <color indexed="64"/>
      </right>
      <top/>
      <bottom style="thin">
        <color rgb="FFC0C0C0"/>
      </bottom>
      <diagonal/>
    </border>
    <border>
      <left style="thin">
        <color auto="1"/>
      </left>
      <right style="thin">
        <color indexed="64"/>
      </right>
      <top/>
      <bottom style="thin">
        <color rgb="FFC0C0C0"/>
      </bottom>
      <diagonal/>
    </border>
    <border>
      <left/>
      <right/>
      <top/>
      <bottom style="thin">
        <color rgb="FFC0C0C0"/>
      </bottom>
      <diagonal/>
    </border>
    <border>
      <left style="thin">
        <color auto="1"/>
      </left>
      <right/>
      <top style="thin">
        <color rgb="FFC0C0C0"/>
      </top>
      <bottom style="thin">
        <color rgb="FFC0C0C0"/>
      </bottom>
      <diagonal/>
    </border>
    <border>
      <left/>
      <right style="thin">
        <color indexed="64"/>
      </right>
      <top style="thin">
        <color rgb="FFC0C0C0"/>
      </top>
      <bottom style="thin">
        <color rgb="FFC0C0C0"/>
      </bottom>
      <diagonal/>
    </border>
    <border>
      <left/>
      <right/>
      <top style="thin">
        <color rgb="FFC0C0C0"/>
      </top>
      <bottom style="thin">
        <color rgb="FFC0C0C0"/>
      </bottom>
      <diagonal/>
    </border>
    <border>
      <left style="thin">
        <color auto="1"/>
      </left>
      <right/>
      <top style="thin">
        <color rgb="FFC0C0C0"/>
      </top>
      <bottom/>
      <diagonal/>
    </border>
    <border>
      <left/>
      <right style="thin">
        <color indexed="64"/>
      </right>
      <top style="thin">
        <color rgb="FFC0C0C0"/>
      </top>
      <bottom/>
      <diagonal/>
    </border>
    <border>
      <left style="thin">
        <color auto="1"/>
      </left>
      <right style="thin">
        <color indexed="64"/>
      </right>
      <top style="thin">
        <color rgb="FFC0C0C0"/>
      </top>
      <bottom/>
      <diagonal/>
    </border>
    <border>
      <left/>
      <right/>
      <top style="thin">
        <color rgb="FFC0C0C0"/>
      </top>
      <bottom/>
      <diagonal/>
    </border>
    <border>
      <left style="thin">
        <color auto="1"/>
      </left>
      <right/>
      <top style="thin">
        <color rgb="FFC0C0C0"/>
      </top>
      <bottom style="thin">
        <color indexed="64"/>
      </bottom>
      <diagonal/>
    </border>
    <border>
      <left/>
      <right/>
      <top style="thin">
        <color rgb="FFC0C0C0"/>
      </top>
      <bottom style="thin">
        <color auto="1"/>
      </bottom>
      <diagonal/>
    </border>
    <border>
      <left/>
      <right style="thin">
        <color indexed="64"/>
      </right>
      <top style="thin">
        <color rgb="FFC0C0C0"/>
      </top>
      <bottom style="thin">
        <color auto="1"/>
      </bottom>
      <diagonal/>
    </border>
    <border>
      <left style="thin">
        <color indexed="64"/>
      </left>
      <right style="medium">
        <color indexed="64"/>
      </right>
      <top style="medium">
        <color indexed="64"/>
      </top>
      <bottom/>
      <diagonal/>
    </border>
  </borders>
  <cellStyleXfs count="25">
    <xf numFmtId="0" fontId="0" fillId="0" borderId="0"/>
    <xf numFmtId="167" fontId="6"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43"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166" fontId="6" fillId="0" borderId="0" applyFont="0" applyFill="0" applyBorder="0" applyAlignment="0" applyProtection="0"/>
    <xf numFmtId="0" fontId="2" fillId="0" borderId="0"/>
  </cellStyleXfs>
  <cellXfs count="542">
    <xf numFmtId="0" fontId="0" fillId="0" borderId="0" xfId="0"/>
    <xf numFmtId="0" fontId="6" fillId="0" borderId="0" xfId="17" applyFont="1" applyAlignment="1">
      <alignment vertical="center"/>
    </xf>
    <xf numFmtId="0" fontId="7" fillId="0" borderId="0" xfId="17" applyFont="1" applyAlignment="1">
      <alignment horizontal="left" vertical="center"/>
    </xf>
    <xf numFmtId="0" fontId="6" fillId="0" borderId="0" xfId="17" applyFont="1" applyAlignment="1">
      <alignment horizontal="left" vertical="center"/>
    </xf>
    <xf numFmtId="0" fontId="6" fillId="0" borderId="0" xfId="17" applyFont="1" applyAlignment="1">
      <alignment horizontal="center" vertical="center"/>
    </xf>
    <xf numFmtId="0" fontId="6" fillId="0" borderId="0" xfId="17" applyFont="1" applyAlignment="1">
      <alignment horizontal="right" vertical="center"/>
    </xf>
    <xf numFmtId="0" fontId="7" fillId="0" borderId="0" xfId="17" applyFont="1" applyAlignment="1">
      <alignment horizontal="right" vertical="center"/>
    </xf>
    <xf numFmtId="0" fontId="7" fillId="0" borderId="0" xfId="17" applyFont="1" applyAlignment="1">
      <alignment horizontal="left" vertical="center" wrapText="1"/>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Font="1" applyBorder="1" applyAlignment="1">
      <alignment horizontal="left" vertical="center" wrapText="1"/>
    </xf>
    <xf numFmtId="0" fontId="6" fillId="0" borderId="1" xfId="17" applyFont="1" applyBorder="1" applyAlignment="1">
      <alignment horizontal="left" vertical="center" wrapText="1"/>
    </xf>
    <xf numFmtId="0" fontId="6" fillId="0" borderId="1" xfId="17" applyFont="1" applyBorder="1" applyAlignment="1">
      <alignment horizontal="center" wrapText="1"/>
    </xf>
    <xf numFmtId="0" fontId="6" fillId="0" borderId="1" xfId="17" applyFont="1"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0" fontId="6" fillId="0" borderId="1" xfId="17" applyFont="1" applyBorder="1" applyAlignment="1">
      <alignment horizontal="center" vertical="center" wrapText="1"/>
    </xf>
    <xf numFmtId="3" fontId="6" fillId="0" borderId="1" xfId="1" applyNumberFormat="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Font="1" applyBorder="1" applyAlignment="1">
      <alignment horizontal="left" vertical="center"/>
    </xf>
    <xf numFmtId="0" fontId="6" fillId="0" borderId="3" xfId="17" applyFont="1" applyBorder="1" applyAlignment="1">
      <alignment horizontal="left" vertical="center"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0" xfId="1" applyNumberFormat="1" applyFont="1" applyBorder="1" applyAlignment="1">
      <alignment horizontal="right" vertical="center" wrapText="1"/>
    </xf>
    <xf numFmtId="49" fontId="6" fillId="0" borderId="0" xfId="17" applyNumberFormat="1" applyFont="1" applyAlignment="1">
      <alignment horizontal="left" vertical="center"/>
    </xf>
    <xf numFmtId="0" fontId="6" fillId="0" borderId="0" xfId="17" applyFont="1" applyAlignment="1"/>
    <xf numFmtId="0" fontId="6" fillId="0" borderId="1" xfId="17" applyFont="1" applyBorder="1" applyAlignment="1">
      <alignment horizontal="center" vertical="center"/>
    </xf>
    <xf numFmtId="167" fontId="6" fillId="0" borderId="1" xfId="1" applyFont="1"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8" fontId="6" fillId="0" borderId="0" xfId="3" applyNumberFormat="1" applyFont="1" applyBorder="1" applyAlignment="1">
      <alignment vertical="center" wrapText="1"/>
    </xf>
    <xf numFmtId="49" fontId="7" fillId="0" borderId="1" xfId="17" applyNumberFormat="1" applyFont="1" applyBorder="1" applyAlignment="1">
      <alignment horizontal="center" vertical="center" wrapText="1"/>
    </xf>
    <xf numFmtId="167" fontId="6" fillId="0" borderId="0" xfId="17" applyNumberFormat="1" applyFont="1" applyAlignment="1">
      <alignment horizontal="right" vertical="center"/>
    </xf>
    <xf numFmtId="49" fontId="6" fillId="0" borderId="1" xfId="17" applyNumberFormat="1" applyFont="1" applyBorder="1" applyAlignment="1">
      <alignment horizontal="right" vertical="center" wrapText="1"/>
    </xf>
    <xf numFmtId="0" fontId="6" fillId="0" borderId="0" xfId="17" applyFont="1" applyAlignment="1">
      <alignment horizontal="left" vertical="center" wrapText="1"/>
    </xf>
    <xf numFmtId="49" fontId="6" fillId="0" borderId="0" xfId="17" applyNumberFormat="1" applyFont="1" applyAlignment="1">
      <alignment horizontal="left" vertical="center" wrapText="1"/>
    </xf>
    <xf numFmtId="0" fontId="6" fillId="0" borderId="0" xfId="17" applyFont="1"/>
    <xf numFmtId="168" fontId="6" fillId="0" borderId="0" xfId="1" applyNumberFormat="1" applyFont="1" applyBorder="1" applyAlignment="1">
      <alignment horizontal="right" wrapText="1"/>
    </xf>
    <xf numFmtId="49" fontId="6" fillId="0" borderId="1" xfId="17" applyNumberFormat="1" applyFont="1" applyBorder="1" applyAlignment="1">
      <alignment horizontal="right" vertical="top" wrapText="1"/>
    </xf>
    <xf numFmtId="168" fontId="6" fillId="0" borderId="0" xfId="3" applyNumberFormat="1" applyFont="1" applyBorder="1" applyAlignment="1">
      <alignment wrapText="1"/>
    </xf>
    <xf numFmtId="0" fontId="6" fillId="0" borderId="1" xfId="17" applyFont="1" applyBorder="1" applyAlignment="1">
      <alignment horizontal="center"/>
    </xf>
    <xf numFmtId="0" fontId="6" fillId="0" borderId="0" xfId="17" applyFont="1" applyAlignment="1">
      <alignment horizontal="right"/>
    </xf>
    <xf numFmtId="0" fontId="6" fillId="0" borderId="1" xfId="17" applyFont="1" applyBorder="1" applyAlignment="1">
      <alignment horizontal="left" vertical="top" wrapText="1"/>
    </xf>
    <xf numFmtId="0" fontId="6" fillId="0" borderId="1" xfId="17" applyFont="1" applyBorder="1" applyAlignment="1">
      <alignment horizontal="center" vertical="top" wrapText="1"/>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0" xfId="17" applyNumberFormat="1" applyFont="1" applyAlignment="1">
      <alignment vertical="center"/>
    </xf>
    <xf numFmtId="0" fontId="6" fillId="0" borderId="0" xfId="17" applyFont="1" applyBorder="1" applyAlignment="1">
      <alignment horizontal="center" vertical="center"/>
    </xf>
    <xf numFmtId="0" fontId="6" fillId="0" borderId="0" xfId="17" applyFont="1" applyBorder="1" applyAlignment="1">
      <alignment vertical="center"/>
    </xf>
    <xf numFmtId="0" fontId="6" fillId="0" borderId="4" xfId="17" applyFont="1" applyBorder="1" applyAlignment="1">
      <alignment horizontal="left" vertical="center"/>
    </xf>
    <xf numFmtId="0" fontId="6" fillId="0" borderId="4" xfId="17" applyFont="1" applyBorder="1" applyAlignment="1">
      <alignment horizontal="center" vertical="center"/>
    </xf>
    <xf numFmtId="0" fontId="6" fillId="0" borderId="4" xfId="17" applyFont="1" applyBorder="1" applyAlignment="1">
      <alignment vertical="center"/>
    </xf>
    <xf numFmtId="49" fontId="7" fillId="0" borderId="11" xfId="17" applyNumberFormat="1" applyFont="1" applyBorder="1" applyAlignment="1">
      <alignment vertical="center"/>
    </xf>
    <xf numFmtId="0" fontId="6" fillId="0" borderId="0" xfId="17" applyAlignment="1">
      <alignment vertical="center"/>
    </xf>
    <xf numFmtId="0" fontId="6" fillId="0" borderId="0" xfId="17" applyAlignment="1">
      <alignment horizontal="right" vertical="center"/>
    </xf>
    <xf numFmtId="0" fontId="6" fillId="0" borderId="0" xfId="17" applyAlignment="1">
      <alignment horizontal="center" vertical="center"/>
    </xf>
    <xf numFmtId="0" fontId="6" fillId="0" borderId="0" xfId="17" applyAlignment="1">
      <alignment horizontal="left" vertical="center"/>
    </xf>
    <xf numFmtId="49" fontId="6" fillId="0" borderId="0" xfId="17" applyNumberFormat="1" applyAlignment="1">
      <alignment horizontal="left" vertical="center"/>
    </xf>
    <xf numFmtId="0" fontId="6" fillId="0" borderId="1" xfId="17" applyBorder="1" applyAlignment="1">
      <alignment horizontal="center" vertical="center" wrapText="1"/>
    </xf>
    <xf numFmtId="0" fontId="6" fillId="0" borderId="0" xfId="17" applyAlignment="1">
      <alignment horizontal="left" vertical="center" wrapText="1"/>
    </xf>
    <xf numFmtId="0" fontId="6" fillId="0" borderId="1" xfId="17" applyBorder="1" applyAlignment="1">
      <alignment horizontal="center" vertical="center"/>
    </xf>
    <xf numFmtId="49" fontId="6" fillId="0" borderId="1" xfId="17" applyNumberFormat="1" applyBorder="1" applyAlignment="1">
      <alignment horizontal="center" vertical="center" wrapText="1"/>
    </xf>
    <xf numFmtId="167" fontId="6" fillId="0" borderId="0" xfId="17" applyNumberFormat="1" applyAlignment="1">
      <alignment horizontal="right" vertical="center"/>
    </xf>
    <xf numFmtId="0" fontId="6" fillId="0" borderId="1" xfId="17" applyBorder="1" applyAlignment="1">
      <alignment horizontal="center" wrapText="1"/>
    </xf>
    <xf numFmtId="0" fontId="6" fillId="0" borderId="1" xfId="17" applyBorder="1" applyAlignment="1">
      <alignment wrapText="1"/>
    </xf>
    <xf numFmtId="0" fontId="6" fillId="0" borderId="15" xfId="17" applyBorder="1" applyAlignment="1">
      <alignment horizontal="center" wrapText="1"/>
    </xf>
    <xf numFmtId="49" fontId="7" fillId="0" borderId="12" xfId="17" applyNumberFormat="1" applyFont="1" applyBorder="1" applyAlignment="1">
      <alignment horizontal="right" vertical="center"/>
    </xf>
    <xf numFmtId="49" fontId="6" fillId="0" borderId="1" xfId="17" applyNumberFormat="1" applyFont="1" applyBorder="1" applyAlignment="1">
      <alignment horizontal="right" wrapText="1"/>
    </xf>
    <xf numFmtId="49" fontId="7" fillId="0" borderId="15" xfId="17" applyNumberFormat="1" applyFont="1" applyBorder="1" applyAlignment="1">
      <alignment horizontal="left" vertical="center" wrapText="1"/>
    </xf>
    <xf numFmtId="0" fontId="6" fillId="0" borderId="0" xfId="17" applyAlignment="1">
      <alignment vertical="center" wrapText="1"/>
    </xf>
    <xf numFmtId="49" fontId="6" fillId="0" borderId="1" xfId="17" applyNumberFormat="1" applyFont="1" applyBorder="1" applyAlignment="1">
      <alignment horizontal="center" vertical="center"/>
    </xf>
    <xf numFmtId="0" fontId="7" fillId="0" borderId="0" xfId="17" applyFont="1" applyBorder="1" applyAlignment="1">
      <alignment horizontal="left" vertical="top"/>
    </xf>
    <xf numFmtId="0" fontId="7" fillId="0" borderId="0" xfId="17" applyFont="1" applyBorder="1" applyAlignment="1">
      <alignment horizontal="left" vertical="center"/>
    </xf>
    <xf numFmtId="0" fontId="6" fillId="0" borderId="0" xfId="17" applyFont="1" applyBorder="1" applyAlignment="1">
      <alignment horizontal="left" vertical="center"/>
    </xf>
    <xf numFmtId="0" fontId="6" fillId="0" borderId="0" xfId="17" applyFont="1" applyBorder="1" applyAlignment="1">
      <alignment horizontal="right" vertical="center"/>
    </xf>
    <xf numFmtId="0" fontId="6" fillId="0" borderId="4" xfId="17" applyFont="1" applyBorder="1" applyAlignment="1">
      <alignment horizontal="righ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0" xfId="0" applyFont="1"/>
    <xf numFmtId="0" fontId="7" fillId="0" borderId="0" xfId="17" applyFont="1" applyAlignment="1">
      <alignment horizontal="left" vertical="top"/>
    </xf>
    <xf numFmtId="0" fontId="16" fillId="0" borderId="0" xfId="17" applyFont="1" applyAlignment="1">
      <alignment vertical="center"/>
    </xf>
    <xf numFmtId="164" fontId="0" fillId="0" borderId="0" xfId="3" applyNumberFormat="1" applyFont="1" applyAlignment="1">
      <alignment vertical="center" wrapText="1"/>
    </xf>
    <xf numFmtId="0" fontId="6" fillId="0" borderId="0" xfId="17" applyAlignment="1">
      <alignment horizontal="left" vertical="center" wrapText="1" indent="1"/>
    </xf>
    <xf numFmtId="0" fontId="6" fillId="0" borderId="3" xfId="17" applyFont="1" applyFill="1" applyBorder="1" applyAlignment="1">
      <alignment horizontal="left" vertical="center" wrapText="1"/>
    </xf>
    <xf numFmtId="0" fontId="0" fillId="0" borderId="0" xfId="0" applyAlignment="1"/>
    <xf numFmtId="0" fontId="6" fillId="0" borderId="0" xfId="0" applyFont="1" applyAlignment="1"/>
    <xf numFmtId="49" fontId="6" fillId="2" borderId="0" xfId="0" applyNumberFormat="1" applyFont="1" applyFill="1" applyAlignment="1">
      <alignment horizontal="left" vertical="center"/>
    </xf>
    <xf numFmtId="49" fontId="6" fillId="2" borderId="0" xfId="0" applyNumberFormat="1" applyFont="1" applyFill="1" applyAlignment="1">
      <alignment horizontal="left" vertical="top"/>
    </xf>
    <xf numFmtId="49" fontId="6" fillId="2" borderId="0" xfId="0" applyNumberFormat="1" applyFont="1" applyFill="1" applyAlignment="1">
      <alignment horizontal="left" vertical="top" wrapText="1"/>
    </xf>
    <xf numFmtId="0" fontId="6" fillId="0" borderId="17" xfId="17" applyFont="1" applyBorder="1" applyAlignment="1">
      <alignment horizontal="left" vertical="center" wrapText="1"/>
    </xf>
    <xf numFmtId="49" fontId="7" fillId="0" borderId="11" xfId="17" applyNumberFormat="1" applyFont="1" applyBorder="1" applyAlignment="1">
      <alignment horizontal="right" vertical="center"/>
    </xf>
    <xf numFmtId="49" fontId="6" fillId="0" borderId="1" xfId="17" applyNumberFormat="1" applyFont="1" applyBorder="1" applyAlignment="1">
      <alignment horizontal="right" vertical="center"/>
    </xf>
    <xf numFmtId="0" fontId="6" fillId="0" borderId="1" xfId="17" applyFont="1" applyBorder="1" applyAlignment="1">
      <alignment horizontal="right"/>
    </xf>
    <xf numFmtId="49" fontId="6" fillId="0" borderId="1" xfId="17" applyNumberFormat="1" applyBorder="1" applyAlignment="1">
      <alignment horizontal="right" vertical="center" wrapText="1"/>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7" fillId="0" borderId="0" xfId="17" applyFont="1" applyAlignment="1">
      <alignment horizontal="left"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6" fillId="0" borderId="0" xfId="17" applyAlignment="1">
      <alignment horizontal="center" vertical="center"/>
    </xf>
    <xf numFmtId="49" fontId="7" fillId="0" borderId="0" xfId="17" applyNumberFormat="1" applyFont="1" applyAlignment="1">
      <alignment horizontal="left" vertical="center" wrapText="1"/>
    </xf>
    <xf numFmtId="0" fontId="6" fillId="0" borderId="0" xfId="0" applyFont="1" applyAlignment="1">
      <alignment wrapText="1"/>
    </xf>
    <xf numFmtId="49" fontId="7" fillId="0" borderId="13" xfId="17" applyNumberFormat="1" applyFont="1" applyBorder="1" applyAlignment="1">
      <alignment horizontal="center" vertical="center"/>
    </xf>
    <xf numFmtId="0" fontId="7" fillId="0" borderId="0" xfId="0" applyFont="1"/>
    <xf numFmtId="0" fontId="6" fillId="3" borderId="11" xfId="0" applyFont="1" applyFill="1" applyBorder="1" applyAlignment="1">
      <alignment horizontal="center"/>
    </xf>
    <xf numFmtId="173" fontId="0" fillId="2" borderId="11" xfId="0" applyNumberFormat="1" applyFill="1" applyBorder="1" applyAlignment="1">
      <alignment horizontal="center"/>
    </xf>
    <xf numFmtId="0" fontId="6" fillId="3" borderId="19" xfId="0" applyFont="1" applyFill="1" applyBorder="1"/>
    <xf numFmtId="0" fontId="0" fillId="2" borderId="19" xfId="0" applyFill="1" applyBorder="1"/>
    <xf numFmtId="0" fontId="6" fillId="3" borderId="0" xfId="0" applyFont="1" applyFill="1"/>
    <xf numFmtId="0" fontId="6" fillId="3" borderId="20" xfId="0" applyFont="1" applyFill="1" applyBorder="1"/>
    <xf numFmtId="0" fontId="6" fillId="3" borderId="21" xfId="0" applyFont="1" applyFill="1" applyBorder="1"/>
    <xf numFmtId="0" fontId="6" fillId="3" borderId="22" xfId="0" applyFont="1" applyFill="1" applyBorder="1"/>
    <xf numFmtId="0" fontId="6" fillId="2" borderId="23" xfId="0" applyFont="1" applyFill="1" applyBorder="1"/>
    <xf numFmtId="0" fontId="0" fillId="2" borderId="14" xfId="0" applyFill="1" applyBorder="1"/>
    <xf numFmtId="0" fontId="6" fillId="2" borderId="14" xfId="0" applyFont="1" applyFill="1" applyBorder="1"/>
    <xf numFmtId="0" fontId="0" fillId="3" borderId="24" xfId="0" applyFill="1" applyBorder="1"/>
    <xf numFmtId="0" fontId="6" fillId="2" borderId="25" xfId="0" applyFont="1" applyFill="1" applyBorder="1"/>
    <xf numFmtId="0" fontId="0" fillId="2" borderId="15" xfId="0" applyFill="1" applyBorder="1"/>
    <xf numFmtId="0" fontId="6" fillId="2" borderId="26" xfId="0" applyFont="1" applyFill="1" applyBorder="1"/>
    <xf numFmtId="0" fontId="0" fillId="3" borderId="27" xfId="0" applyFill="1" applyBorder="1"/>
    <xf numFmtId="0" fontId="6" fillId="3" borderId="28" xfId="0" applyFont="1" applyFill="1" applyBorder="1"/>
    <xf numFmtId="0" fontId="0" fillId="2" borderId="29" xfId="0" applyFill="1" applyBorder="1"/>
    <xf numFmtId="0" fontId="21" fillId="0" borderId="0" xfId="0" applyFont="1"/>
    <xf numFmtId="0" fontId="0" fillId="3" borderId="30" xfId="0" applyFill="1" applyBorder="1"/>
    <xf numFmtId="0" fontId="6" fillId="3" borderId="31" xfId="0" applyFont="1" applyFill="1" applyBorder="1"/>
    <xf numFmtId="0" fontId="0" fillId="2" borderId="22" xfId="0" applyFill="1" applyBorder="1"/>
    <xf numFmtId="0" fontId="6" fillId="0" borderId="0" xfId="17" applyFont="1" applyFill="1" applyAlignment="1">
      <alignment vertical="center"/>
    </xf>
    <xf numFmtId="49" fontId="6" fillId="0" borderId="1" xfId="17" applyNumberFormat="1" applyFont="1" applyFill="1" applyBorder="1" applyAlignment="1">
      <alignment horizontal="right"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horizontal="center" vertical="center" wrapText="1"/>
    </xf>
    <xf numFmtId="168" fontId="6" fillId="0" borderId="0" xfId="3" applyNumberFormat="1" applyFont="1" applyFill="1" applyBorder="1" applyAlignment="1">
      <alignment horizontal="right" vertical="center" wrapText="1"/>
    </xf>
    <xf numFmtId="168" fontId="6" fillId="0" borderId="1" xfId="17" applyNumberFormat="1" applyFont="1" applyBorder="1" applyAlignment="1">
      <alignment horizontal="center" vertical="center" wrapText="1"/>
    </xf>
    <xf numFmtId="3" fontId="6" fillId="0" borderId="1" xfId="1" applyNumberFormat="1" applyFont="1" applyFill="1" applyBorder="1" applyAlignment="1">
      <alignment horizontal="center" vertical="center" wrapText="1"/>
    </xf>
    <xf numFmtId="0" fontId="6" fillId="0" borderId="0" xfId="17" applyFont="1" applyFill="1" applyAlignment="1">
      <alignment horizontal="right" vertical="center"/>
    </xf>
    <xf numFmtId="0" fontId="6" fillId="0" borderId="3" xfId="17" applyFont="1" applyFill="1" applyBorder="1" applyAlignment="1">
      <alignment horizontal="left" vertical="center"/>
    </xf>
    <xf numFmtId="0" fontId="6" fillId="0" borderId="1" xfId="17" applyFont="1" applyFill="1" applyBorder="1" applyAlignment="1">
      <alignment horizontal="center" vertical="center"/>
    </xf>
    <xf numFmtId="168" fontId="6" fillId="0" borderId="0" xfId="1" applyNumberFormat="1" applyFont="1" applyFill="1" applyBorder="1" applyAlignment="1">
      <alignment horizontal="right" vertical="center" wrapText="1"/>
    </xf>
    <xf numFmtId="49" fontId="16" fillId="0" borderId="1" xfId="0" applyNumberFormat="1" applyFont="1" applyBorder="1" applyAlignment="1">
      <alignment vertical="top" wrapText="1"/>
    </xf>
    <xf numFmtId="0" fontId="16" fillId="0" borderId="1" xfId="0" applyFont="1" applyBorder="1" applyAlignment="1" applyProtection="1">
      <alignment horizontal="left" vertical="top" wrapText="1" indent="1"/>
      <protection locked="0"/>
    </xf>
    <xf numFmtId="0" fontId="16" fillId="0" borderId="1"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6" fillId="0" borderId="0" xfId="17" applyFont="1" applyBorder="1" applyAlignment="1">
      <alignment horizontal="center" wrapText="1"/>
    </xf>
    <xf numFmtId="4" fontId="6" fillId="0" borderId="1" xfId="1" applyNumberFormat="1" applyFont="1" applyBorder="1" applyAlignment="1">
      <alignment horizontal="center" wrapText="1"/>
    </xf>
    <xf numFmtId="0" fontId="6" fillId="0" borderId="1" xfId="17" applyBorder="1" applyAlignment="1">
      <alignment horizontal="left" vertical="center" wrapText="1"/>
    </xf>
    <xf numFmtId="0" fontId="6" fillId="0" borderId="4" xfId="17" applyBorder="1" applyAlignment="1">
      <alignment vertical="center"/>
    </xf>
    <xf numFmtId="0" fontId="6" fillId="0" borderId="4" xfId="17" applyBorder="1" applyAlignment="1">
      <alignment horizontal="right" vertical="center"/>
    </xf>
    <xf numFmtId="49" fontId="6" fillId="0" borderId="1" xfId="17" applyNumberFormat="1" applyBorder="1" applyAlignment="1">
      <alignment horizontal="left" vertical="center" wrapText="1"/>
    </xf>
    <xf numFmtId="172" fontId="6" fillId="0" borderId="0" xfId="17" applyNumberFormat="1" applyFont="1" applyAlignment="1">
      <alignment horizontal="right" vertical="center"/>
    </xf>
    <xf numFmtId="49" fontId="7" fillId="0" borderId="0" xfId="17" applyNumberFormat="1" applyFont="1" applyAlignment="1">
      <alignment horizontal="left" vertical="top"/>
    </xf>
    <xf numFmtId="0" fontId="6" fillId="0" borderId="0" xfId="17" applyAlignment="1">
      <alignment horizontal="left" vertical="center" indent="1"/>
    </xf>
    <xf numFmtId="0" fontId="17" fillId="0" borderId="20" xfId="17" applyFont="1" applyBorder="1" applyAlignment="1">
      <alignment horizontal="center" vertical="center" wrapText="1"/>
    </xf>
    <xf numFmtId="0" fontId="17" fillId="0" borderId="21" xfId="17" applyFont="1" applyBorder="1" applyAlignment="1">
      <alignment horizontal="center" vertical="center" wrapText="1"/>
    </xf>
    <xf numFmtId="164" fontId="17" fillId="0" borderId="22" xfId="3" applyNumberFormat="1" applyFont="1" applyBorder="1" applyAlignment="1" applyProtection="1">
      <alignment horizontal="center" vertical="center" wrapText="1"/>
      <protection locked="0"/>
    </xf>
    <xf numFmtId="0" fontId="7" fillId="0" borderId="0" xfId="17" applyFont="1" applyAlignment="1">
      <alignment horizontal="left" vertical="center" wrapText="1" indent="1"/>
    </xf>
    <xf numFmtId="0" fontId="16" fillId="0" borderId="23" xfId="17" applyFont="1" applyBorder="1" applyAlignment="1">
      <alignment horizontal="center" vertical="center" wrapText="1"/>
    </xf>
    <xf numFmtId="10" fontId="6" fillId="0" borderId="0" xfId="17" applyNumberFormat="1" applyAlignment="1">
      <alignment horizontal="left" vertical="center" wrapText="1" indent="1"/>
    </xf>
    <xf numFmtId="0" fontId="16" fillId="0" borderId="38" xfId="17" applyFont="1" applyBorder="1" applyAlignment="1">
      <alignment horizontal="center" vertical="center" wrapText="1"/>
    </xf>
    <xf numFmtId="167" fontId="14" fillId="0" borderId="0" xfId="1" applyFont="1" applyAlignment="1">
      <alignment vertical="center" wrapText="1"/>
    </xf>
    <xf numFmtId="3" fontId="16" fillId="0" borderId="1" xfId="15" applyNumberFormat="1" applyFont="1" applyBorder="1" applyAlignment="1">
      <alignment horizontal="center"/>
    </xf>
    <xf numFmtId="0" fontId="16" fillId="0" borderId="1" xfId="0" applyFont="1" applyBorder="1" applyAlignment="1">
      <alignment horizontal="center" wrapText="1"/>
    </xf>
    <xf numFmtId="177" fontId="16" fillId="0" borderId="1" xfId="0" applyNumberFormat="1" applyFont="1" applyBorder="1" applyAlignment="1">
      <alignment horizontal="center" wrapText="1"/>
    </xf>
    <xf numFmtId="0" fontId="16" fillId="0" borderId="1" xfId="0" applyFont="1" applyBorder="1" applyAlignment="1">
      <alignment horizontal="left" vertical="top" wrapText="1"/>
    </xf>
    <xf numFmtId="0" fontId="16" fillId="0" borderId="1" xfId="0" applyFont="1" applyBorder="1" applyAlignment="1">
      <alignment horizontal="left" vertical="top" wrapText="1" indent="1"/>
    </xf>
    <xf numFmtId="3" fontId="6" fillId="0" borderId="1" xfId="17" applyNumberFormat="1" applyFont="1" applyBorder="1" applyAlignment="1">
      <alignment horizontal="center" vertical="center" wrapText="1"/>
    </xf>
    <xf numFmtId="38" fontId="16" fillId="0" borderId="1" xfId="0" applyNumberFormat="1" applyFont="1" applyBorder="1" applyAlignment="1" applyProtection="1">
      <alignment horizontal="center" wrapText="1"/>
      <protection locked="0"/>
    </xf>
    <xf numFmtId="38" fontId="16" fillId="0" borderId="1" xfId="0" applyNumberFormat="1" applyFont="1" applyBorder="1" applyAlignment="1">
      <alignment horizontal="center" wrapText="1"/>
    </xf>
    <xf numFmtId="40" fontId="16" fillId="0" borderId="1" xfId="0" applyNumberFormat="1" applyFont="1" applyBorder="1" applyAlignment="1" applyProtection="1">
      <alignment horizontal="center" wrapText="1"/>
      <protection locked="0"/>
    </xf>
    <xf numFmtId="0" fontId="7" fillId="0" borderId="0" xfId="17" applyFont="1" applyAlignment="1">
      <alignment horizontal="right" vertical="center"/>
    </xf>
    <xf numFmtId="0" fontId="6" fillId="0" borderId="0" xfId="17" applyAlignment="1">
      <alignment horizontal="center" vertical="center" wrapText="1"/>
    </xf>
    <xf numFmtId="0" fontId="16" fillId="0" borderId="18" xfId="17" applyFont="1" applyBorder="1" applyAlignment="1">
      <alignment horizontal="left" vertical="center" wrapText="1"/>
    </xf>
    <xf numFmtId="0" fontId="7" fillId="0" borderId="0" xfId="17" applyFont="1" applyAlignment="1">
      <alignment horizontal="left" vertical="center" wrapText="1"/>
    </xf>
    <xf numFmtId="0" fontId="6" fillId="0" borderId="1" xfId="17" applyFont="1" applyFill="1" applyBorder="1" applyAlignment="1">
      <alignment horizontal="center" wrapText="1"/>
    </xf>
    <xf numFmtId="168" fontId="6" fillId="0" borderId="0" xfId="3" applyNumberFormat="1" applyFont="1" applyFill="1" applyBorder="1" applyAlignment="1">
      <alignment horizontal="right" wrapText="1"/>
    </xf>
    <xf numFmtId="49" fontId="16" fillId="0" borderId="23"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0" fontId="6" fillId="0" borderId="4" xfId="17" applyBorder="1" applyAlignment="1">
      <alignment horizontal="center" vertical="center" wrapText="1"/>
    </xf>
    <xf numFmtId="178" fontId="17" fillId="0" borderId="35" xfId="17" applyNumberFormat="1" applyFont="1" applyBorder="1" applyAlignment="1">
      <alignment horizontal="center" vertical="center" wrapText="1"/>
    </xf>
    <xf numFmtId="0" fontId="16" fillId="0" borderId="14" xfId="17" applyFont="1" applyBorder="1" applyAlignment="1">
      <alignment horizontal="left" vertical="center" wrapText="1"/>
    </xf>
    <xf numFmtId="0" fontId="17" fillId="0" borderId="32" xfId="17" applyFont="1" applyBorder="1" applyAlignment="1">
      <alignment horizontal="left" vertical="center" indent="1"/>
    </xf>
    <xf numFmtId="0" fontId="17" fillId="0" borderId="43" xfId="17" applyFont="1" applyBorder="1" applyAlignment="1">
      <alignment vertical="center"/>
    </xf>
    <xf numFmtId="178" fontId="16" fillId="0" borderId="5" xfId="17" applyNumberFormat="1" applyFont="1" applyBorder="1" applyAlignment="1">
      <alignment horizontal="center" vertical="center" wrapText="1"/>
    </xf>
    <xf numFmtId="3" fontId="6" fillId="0" borderId="0" xfId="17" applyNumberFormat="1" applyAlignment="1">
      <alignment vertical="center" wrapText="1"/>
    </xf>
    <xf numFmtId="0" fontId="17" fillId="0" borderId="32" xfId="17" applyFont="1" applyBorder="1" applyAlignment="1">
      <alignment horizontal="center" vertical="center" wrapText="1"/>
    </xf>
    <xf numFmtId="0" fontId="17" fillId="0" borderId="42" xfId="17" applyFont="1" applyBorder="1" applyAlignment="1">
      <alignment horizontal="center" vertical="center" wrapText="1"/>
    </xf>
    <xf numFmtId="0" fontId="16" fillId="0" borderId="38" xfId="17" applyFont="1" applyBorder="1" applyAlignment="1">
      <alignment horizontal="left" vertical="center" indent="1"/>
    </xf>
    <xf numFmtId="0" fontId="16" fillId="0" borderId="18" xfId="17" applyFont="1" applyBorder="1" applyAlignment="1">
      <alignment horizontal="left" vertical="center"/>
    </xf>
    <xf numFmtId="0" fontId="16" fillId="0" borderId="18" xfId="17" applyFont="1" applyBorder="1" applyAlignment="1">
      <alignment vertical="center"/>
    </xf>
    <xf numFmtId="0" fontId="16" fillId="0" borderId="40" xfId="17" applyFont="1" applyBorder="1" applyAlignment="1">
      <alignment horizontal="left" vertical="center" indent="1"/>
    </xf>
    <xf numFmtId="0" fontId="16" fillId="0" borderId="44" xfId="17" applyFont="1" applyBorder="1" applyAlignment="1">
      <alignment vertical="center"/>
    </xf>
    <xf numFmtId="0" fontId="16" fillId="0" borderId="6" xfId="17" applyFont="1" applyBorder="1" applyAlignment="1">
      <alignment vertical="center"/>
    </xf>
    <xf numFmtId="44" fontId="6" fillId="0" borderId="0" xfId="17" applyNumberFormat="1" applyAlignment="1">
      <alignment vertical="center" wrapText="1"/>
    </xf>
    <xf numFmtId="0" fontId="16" fillId="0" borderId="39" xfId="17" applyFont="1" applyBorder="1" applyAlignment="1">
      <alignment horizontal="left" vertical="center" indent="1"/>
    </xf>
    <xf numFmtId="0" fontId="6" fillId="0" borderId="0" xfId="17" applyAlignment="1">
      <alignment horizontal="right" vertical="center" wrapText="1"/>
    </xf>
    <xf numFmtId="169" fontId="0" fillId="0" borderId="0" xfId="7" applyNumberFormat="1" applyFont="1" applyAlignment="1">
      <alignment horizontal="left" vertical="center" wrapText="1" indent="1"/>
    </xf>
    <xf numFmtId="0" fontId="16" fillId="0" borderId="34" xfId="17" applyFont="1" applyBorder="1" applyAlignment="1">
      <alignment horizontal="left" vertical="center" indent="1"/>
    </xf>
    <xf numFmtId="0" fontId="17" fillId="0" borderId="0" xfId="17" applyFont="1" applyAlignment="1">
      <alignment horizontal="left" vertical="center" indent="1"/>
    </xf>
    <xf numFmtId="0" fontId="17" fillId="0" borderId="0" xfId="17" applyFont="1" applyAlignment="1">
      <alignment vertical="center"/>
    </xf>
    <xf numFmtId="44" fontId="17" fillId="0" borderId="0" xfId="1" applyNumberFormat="1" applyFont="1" applyBorder="1" applyAlignment="1">
      <alignment horizontal="left" vertical="center" wrapText="1"/>
    </xf>
    <xf numFmtId="0" fontId="16" fillId="0" borderId="38" xfId="17" applyFont="1" applyBorder="1" applyAlignment="1">
      <alignment horizontal="center" vertical="center"/>
    </xf>
    <xf numFmtId="0" fontId="16" fillId="0" borderId="18" xfId="17" applyFont="1" applyBorder="1" applyAlignment="1">
      <alignment horizontal="center" vertical="center"/>
    </xf>
    <xf numFmtId="39" fontId="16" fillId="0" borderId="37" xfId="3" applyNumberFormat="1" applyFont="1" applyBorder="1" applyAlignment="1">
      <alignment horizontal="center" vertical="center" wrapText="1"/>
    </xf>
    <xf numFmtId="0" fontId="16" fillId="0" borderId="40" xfId="17" applyFont="1" applyBorder="1" applyAlignment="1">
      <alignment horizontal="center" vertical="center" wrapText="1"/>
    </xf>
    <xf numFmtId="0" fontId="16" fillId="0" borderId="44" xfId="17" applyFont="1" applyBorder="1" applyAlignment="1">
      <alignment horizontal="left" vertical="center" wrapText="1"/>
    </xf>
    <xf numFmtId="178" fontId="16" fillId="0" borderId="45" xfId="17" applyNumberFormat="1" applyFont="1" applyBorder="1" applyAlignment="1">
      <alignment horizontal="left" vertical="center" wrapText="1"/>
    </xf>
    <xf numFmtId="0" fontId="6" fillId="0" borderId="11" xfId="0" applyFont="1" applyBorder="1" applyAlignment="1">
      <alignment horizontal="center"/>
    </xf>
    <xf numFmtId="178" fontId="16" fillId="0" borderId="11" xfId="17" applyNumberFormat="1" applyFont="1" applyBorder="1" applyAlignment="1">
      <alignment horizontal="center" vertical="center" wrapText="1"/>
    </xf>
    <xf numFmtId="0" fontId="7" fillId="0" borderId="0" xfId="0" applyFont="1" applyAlignment="1">
      <alignment horizontal="left" wrapText="1"/>
    </xf>
    <xf numFmtId="0" fontId="0" fillId="0" borderId="0" xfId="0" applyAlignment="1">
      <alignment horizontal="left" wrapText="1"/>
    </xf>
    <xf numFmtId="176" fontId="16" fillId="0" borderId="0" xfId="0" applyNumberFormat="1" applyFont="1" applyAlignment="1">
      <alignment vertical="center"/>
    </xf>
    <xf numFmtId="0" fontId="16" fillId="0" borderId="0" xfId="0" applyFont="1" applyAlignment="1">
      <alignment vertical="center"/>
    </xf>
    <xf numFmtId="7" fontId="0" fillId="2" borderId="11" xfId="0" applyNumberFormat="1" applyFill="1" applyBorder="1" applyAlignment="1">
      <alignment horizontal="right"/>
    </xf>
    <xf numFmtId="176" fontId="0" fillId="2" borderId="11" xfId="0" applyNumberFormat="1" applyFill="1" applyBorder="1" applyAlignment="1">
      <alignment horizontal="right"/>
    </xf>
    <xf numFmtId="7" fontId="0" fillId="0" borderId="11" xfId="0" applyNumberFormat="1" applyBorder="1" applyAlignment="1">
      <alignment horizontal="right"/>
    </xf>
    <xf numFmtId="7" fontId="0" fillId="0" borderId="47" xfId="0" applyNumberFormat="1" applyBorder="1"/>
    <xf numFmtId="0" fontId="7" fillId="4" borderId="12" xfId="0" applyFont="1" applyFill="1" applyBorder="1" applyAlignment="1">
      <alignment horizontal="right" vertical="center" indent="1"/>
    </xf>
    <xf numFmtId="0" fontId="0" fillId="4" borderId="18" xfId="0" applyFill="1" applyBorder="1" applyAlignment="1">
      <alignment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8" xfId="0" applyFont="1" applyFill="1" applyBorder="1" applyAlignment="1">
      <alignment horizontal="center" vertical="center"/>
    </xf>
    <xf numFmtId="0" fontId="6" fillId="0" borderId="48" xfId="0" applyFont="1" applyBorder="1" applyAlignment="1">
      <alignment horizontal="left" indent="1"/>
    </xf>
    <xf numFmtId="0" fontId="0" fillId="0" borderId="49" xfId="0" applyBorder="1"/>
    <xf numFmtId="7" fontId="6" fillId="0" borderId="50" xfId="0" applyNumberFormat="1" applyFont="1" applyBorder="1" applyAlignment="1" applyProtection="1">
      <alignment horizontal="center"/>
      <protection locked="0"/>
    </xf>
    <xf numFmtId="7" fontId="0" fillId="0" borderId="50" xfId="0" applyNumberFormat="1" applyBorder="1"/>
    <xf numFmtId="0" fontId="6" fillId="0" borderId="49" xfId="0" applyFont="1" applyBorder="1" applyAlignment="1">
      <alignment horizontal="left" indent="1"/>
    </xf>
    <xf numFmtId="0" fontId="6" fillId="0" borderId="51" xfId="0" applyFont="1" applyBorder="1" applyAlignment="1">
      <alignment horizontal="left"/>
    </xf>
    <xf numFmtId="0" fontId="6" fillId="0" borderId="49" xfId="0" applyFont="1" applyBorder="1" applyAlignment="1">
      <alignment horizontal="left"/>
    </xf>
    <xf numFmtId="0" fontId="6" fillId="0" borderId="52" xfId="0" applyFont="1" applyBorder="1" applyAlignment="1">
      <alignment horizontal="left" indent="1"/>
    </xf>
    <xf numFmtId="0" fontId="0" fillId="0" borderId="53" xfId="0" applyBorder="1"/>
    <xf numFmtId="176" fontId="6" fillId="0" borderId="47" xfId="0" applyNumberFormat="1" applyFont="1" applyBorder="1" applyAlignment="1" applyProtection="1">
      <alignment horizontal="center"/>
      <protection locked="0"/>
    </xf>
    <xf numFmtId="176" fontId="0" fillId="2" borderId="47" xfId="0" applyNumberFormat="1" applyFill="1" applyBorder="1"/>
    <xf numFmtId="0" fontId="0" fillId="0" borderId="53" xfId="0" applyBorder="1" applyAlignment="1">
      <alignment horizontal="left" indent="1"/>
    </xf>
    <xf numFmtId="0" fontId="0" fillId="0" borderId="52" xfId="0" applyBorder="1" applyAlignment="1">
      <alignment horizontal="left" indent="1"/>
    </xf>
    <xf numFmtId="0" fontId="0" fillId="0" borderId="54" xfId="0" applyBorder="1" applyAlignment="1">
      <alignment horizontal="left"/>
    </xf>
    <xf numFmtId="0" fontId="0" fillId="0" borderId="53" xfId="0" applyBorder="1" applyAlignment="1">
      <alignment horizontal="left"/>
    </xf>
    <xf numFmtId="7" fontId="6" fillId="0" borderId="47" xfId="0" applyNumberFormat="1" applyFont="1" applyBorder="1" applyAlignment="1" applyProtection="1">
      <alignment horizontal="center"/>
      <protection locked="0"/>
    </xf>
    <xf numFmtId="0" fontId="6" fillId="0" borderId="53" xfId="0" applyFont="1" applyBorder="1" applyAlignment="1">
      <alignment horizontal="left" indent="1"/>
    </xf>
    <xf numFmtId="0" fontId="6" fillId="0" borderId="54" xfId="0" applyFont="1" applyBorder="1" applyAlignment="1">
      <alignment horizontal="left"/>
    </xf>
    <xf numFmtId="0" fontId="6" fillId="0" borderId="53" xfId="0" applyFont="1" applyBorder="1" applyAlignment="1">
      <alignment horizontal="left"/>
    </xf>
    <xf numFmtId="0" fontId="6" fillId="0" borderId="55" xfId="0" applyFont="1" applyBorder="1" applyAlignment="1">
      <alignment horizontal="left" indent="1"/>
    </xf>
    <xf numFmtId="0" fontId="0" fillId="0" borderId="56" xfId="0" applyBorder="1"/>
    <xf numFmtId="176" fontId="6" fillId="0" borderId="57" xfId="0" applyNumberFormat="1" applyFont="1" applyBorder="1" applyAlignment="1" applyProtection="1">
      <alignment horizontal="center"/>
      <protection locked="0"/>
    </xf>
    <xf numFmtId="0" fontId="6" fillId="0" borderId="56" xfId="0" applyFont="1" applyBorder="1" applyAlignment="1">
      <alignment horizontal="left" indent="1"/>
    </xf>
    <xf numFmtId="0" fontId="6" fillId="0" borderId="58" xfId="0" applyFont="1" applyBorder="1" applyAlignment="1">
      <alignment horizontal="left"/>
    </xf>
    <xf numFmtId="0" fontId="6" fillId="0" borderId="56" xfId="0" applyFont="1" applyBorder="1" applyAlignment="1">
      <alignment horizontal="left"/>
    </xf>
    <xf numFmtId="7" fontId="0" fillId="0" borderId="47" xfId="0" applyNumberFormat="1" applyBorder="1" applyAlignment="1" applyProtection="1">
      <alignment horizontal="center"/>
      <protection locked="0"/>
    </xf>
    <xf numFmtId="7" fontId="0" fillId="0" borderId="57" xfId="0" applyNumberFormat="1" applyBorder="1" applyAlignment="1" applyProtection="1">
      <alignment horizontal="center"/>
      <protection locked="0"/>
    </xf>
    <xf numFmtId="7" fontId="0" fillId="0" borderId="57" xfId="0" applyNumberFormat="1" applyBorder="1"/>
    <xf numFmtId="0" fontId="0" fillId="0" borderId="56" xfId="0" applyBorder="1" applyAlignment="1">
      <alignment horizontal="left" indent="1"/>
    </xf>
    <xf numFmtId="0" fontId="0" fillId="0" borderId="59" xfId="0" applyBorder="1" applyAlignment="1">
      <alignment horizontal="left" indent="1"/>
    </xf>
    <xf numFmtId="0" fontId="0" fillId="0" borderId="60" xfId="0" applyBorder="1" applyAlignment="1">
      <alignment horizontal="left"/>
    </xf>
    <xf numFmtId="0" fontId="0" fillId="0" borderId="61" xfId="0" applyBorder="1" applyAlignment="1">
      <alignment horizontal="left"/>
    </xf>
    <xf numFmtId="0" fontId="6" fillId="0" borderId="0" xfId="17" applyFont="1" applyBorder="1" applyAlignment="1"/>
    <xf numFmtId="167" fontId="6" fillId="0" borderId="1" xfId="17" applyNumberFormat="1" applyFont="1" applyBorder="1" applyAlignment="1">
      <alignment horizontal="center"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center" vertical="center" wrapText="1"/>
    </xf>
    <xf numFmtId="0" fontId="7" fillId="0" borderId="0" xfId="17" applyFont="1" applyBorder="1" applyAlignment="1">
      <alignment horizontal="left" vertical="center"/>
    </xf>
    <xf numFmtId="164" fontId="17" fillId="0" borderId="62" xfId="3" applyNumberFormat="1" applyFont="1" applyBorder="1" applyAlignment="1" applyProtection="1">
      <alignment horizontal="center" vertical="center" wrapText="1"/>
      <protection locked="0"/>
    </xf>
    <xf numFmtId="168" fontId="6" fillId="0" borderId="37" xfId="3" applyNumberFormat="1" applyFont="1" applyBorder="1" applyAlignment="1">
      <alignment horizontal="right" vertical="center" wrapText="1"/>
    </xf>
    <xf numFmtId="168" fontId="6" fillId="0" borderId="41" xfId="3" applyNumberFormat="1" applyFont="1" applyBorder="1" applyAlignment="1">
      <alignment horizontal="right" vertical="center" wrapText="1"/>
    </xf>
    <xf numFmtId="168" fontId="6" fillId="0" borderId="30" xfId="3" applyNumberFormat="1" applyFont="1" applyBorder="1" applyAlignment="1">
      <alignment horizontal="right" vertical="center" wrapText="1"/>
    </xf>
    <xf numFmtId="0" fontId="16" fillId="0" borderId="0" xfId="17" applyFont="1" applyBorder="1" applyAlignment="1">
      <alignment vertical="center"/>
    </xf>
    <xf numFmtId="0" fontId="7" fillId="0" borderId="0" xfId="17" applyFont="1" applyAlignment="1">
      <alignment horizontal="right" vertical="center"/>
    </xf>
    <xf numFmtId="49" fontId="7" fillId="0" borderId="13" xfId="17" applyNumberFormat="1" applyFont="1" applyBorder="1" applyAlignment="1">
      <alignment horizontal="center" vertical="center"/>
    </xf>
    <xf numFmtId="0" fontId="6" fillId="0" borderId="0" xfId="17" applyAlignment="1">
      <alignment horizontal="left" vertical="center" wrapText="1"/>
    </xf>
    <xf numFmtId="0" fontId="6" fillId="0" borderId="4" xfId="17" applyBorder="1" applyAlignment="1">
      <alignment horizontal="left" vertical="center" wrapText="1"/>
    </xf>
    <xf numFmtId="179" fontId="16" fillId="0" borderId="1" xfId="12" applyNumberFormat="1" applyFont="1" applyBorder="1" applyAlignment="1" applyProtection="1">
      <alignment horizontal="left" vertical="top" wrapText="1"/>
      <protection locked="0"/>
    </xf>
    <xf numFmtId="0" fontId="16" fillId="0" borderId="1" xfId="12" applyFont="1" applyBorder="1" applyAlignment="1">
      <alignment horizontal="left" vertical="top" wrapText="1"/>
    </xf>
    <xf numFmtId="0" fontId="16" fillId="0" borderId="1" xfId="12" applyFont="1" applyBorder="1" applyAlignment="1">
      <alignment horizontal="center" wrapText="1"/>
    </xf>
    <xf numFmtId="49" fontId="16" fillId="0" borderId="1" xfId="12" applyNumberFormat="1" applyFont="1" applyBorder="1" applyAlignment="1">
      <alignment horizontal="left" vertical="top" wrapText="1"/>
    </xf>
    <xf numFmtId="174" fontId="6" fillId="0" borderId="1" xfId="1" applyNumberFormat="1" applyFont="1" applyBorder="1" applyAlignment="1">
      <alignment horizontal="center" vertical="center" wrapText="1"/>
    </xf>
    <xf numFmtId="49" fontId="6" fillId="0" borderId="1" xfId="17" applyNumberFormat="1" applyBorder="1" applyAlignment="1">
      <alignment horizontal="right" vertical="top" wrapText="1"/>
    </xf>
    <xf numFmtId="0" fontId="6" fillId="0" borderId="17" xfId="17" applyBorder="1" applyAlignment="1">
      <alignment horizontal="left" vertical="top" wrapText="1"/>
    </xf>
    <xf numFmtId="0" fontId="16" fillId="0" borderId="17" xfId="12" applyFont="1" applyBorder="1" applyAlignment="1">
      <alignment horizontal="left" vertical="top" wrapText="1"/>
    </xf>
    <xf numFmtId="0" fontId="16" fillId="0" borderId="1" xfId="12" applyFont="1" applyBorder="1" applyAlignment="1">
      <alignment wrapText="1"/>
    </xf>
    <xf numFmtId="0" fontId="17" fillId="0" borderId="7" xfId="0" applyFont="1" applyFill="1" applyBorder="1" applyAlignment="1">
      <alignment horizontal="center" vertical="center"/>
    </xf>
    <xf numFmtId="3" fontId="6" fillId="0" borderId="1" xfId="1" applyNumberFormat="1" applyFont="1" applyFill="1" applyBorder="1" applyAlignment="1">
      <alignment horizontal="center" wrapText="1"/>
    </xf>
    <xf numFmtId="168" fontId="6" fillId="0" borderId="0" xfId="17" applyNumberFormat="1" applyAlignment="1">
      <alignment horizontal="right" vertical="center"/>
    </xf>
    <xf numFmtId="49" fontId="6" fillId="0" borderId="0" xfId="17" applyNumberFormat="1" applyAlignment="1">
      <alignment horizontal="left" vertical="center" wrapText="1"/>
    </xf>
    <xf numFmtId="167" fontId="6" fillId="0" borderId="0" xfId="17" applyNumberFormat="1" applyAlignment="1">
      <alignment horizontal="right"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0" fontId="7" fillId="0" borderId="0" xfId="17" applyFont="1" applyAlignment="1">
      <alignment horizontal="right" vertical="center"/>
    </xf>
    <xf numFmtId="0" fontId="7" fillId="0" borderId="0" xfId="17" applyFont="1" applyAlignment="1">
      <alignment horizontal="center" vertical="center" wrapText="1"/>
    </xf>
    <xf numFmtId="0" fontId="6" fillId="0" borderId="0" xfId="17" applyAlignment="1">
      <alignment horizontal="center" vertical="center" wrapText="1"/>
    </xf>
    <xf numFmtId="0" fontId="7" fillId="0" borderId="0" xfId="17" applyFont="1" applyAlignment="1">
      <alignment horizontal="right" vertical="center" wrapText="1"/>
    </xf>
    <xf numFmtId="172" fontId="6" fillId="0" borderId="0" xfId="17" applyNumberFormat="1" applyAlignment="1">
      <alignment horizontal="right" vertical="center"/>
    </xf>
    <xf numFmtId="0" fontId="6" fillId="0" borderId="17" xfId="17" applyBorder="1" applyAlignment="1">
      <alignment horizontal="left" vertical="center" wrapText="1"/>
    </xf>
    <xf numFmtId="0" fontId="6" fillId="0" borderId="17" xfId="17" applyBorder="1" applyAlignment="1">
      <alignment horizontal="left" vertical="center"/>
    </xf>
    <xf numFmtId="0" fontId="6" fillId="0" borderId="1" xfId="17" applyBorder="1" applyAlignment="1">
      <alignment horizontal="center"/>
    </xf>
    <xf numFmtId="0" fontId="6" fillId="0" borderId="0" xfId="17"/>
    <xf numFmtId="0" fontId="6" fillId="0" borderId="0" xfId="17" applyAlignment="1">
      <alignment horizontal="right"/>
    </xf>
    <xf numFmtId="0" fontId="6" fillId="0" borderId="28" xfId="17" applyBorder="1" applyAlignment="1">
      <alignment horizontal="center" vertical="center" wrapText="1"/>
    </xf>
    <xf numFmtId="0" fontId="6" fillId="0" borderId="46" xfId="17" applyBorder="1" applyAlignment="1">
      <alignment vertical="center" wrapText="1"/>
    </xf>
    <xf numFmtId="0" fontId="6" fillId="0" borderId="36" xfId="17" applyBorder="1" applyAlignment="1">
      <alignment horizontal="center" vertical="center" wrapText="1"/>
    </xf>
    <xf numFmtId="0" fontId="6" fillId="0" borderId="11" xfId="17" applyBorder="1" applyAlignment="1">
      <alignment vertical="center" wrapText="1"/>
    </xf>
    <xf numFmtId="173" fontId="6" fillId="2" borderId="11" xfId="0" applyNumberFormat="1" applyFont="1" applyFill="1" applyBorder="1" applyAlignment="1">
      <alignment horizontal="center"/>
    </xf>
    <xf numFmtId="0" fontId="6" fillId="5" borderId="0" xfId="17" applyFont="1" applyFill="1" applyAlignment="1">
      <alignment vertical="center"/>
    </xf>
    <xf numFmtId="0" fontId="6" fillId="5" borderId="0" xfId="17" applyFill="1" applyAlignment="1">
      <alignment vertical="center"/>
    </xf>
    <xf numFmtId="0" fontId="6" fillId="5" borderId="0" xfId="17" applyFill="1"/>
    <xf numFmtId="0" fontId="7" fillId="5" borderId="0" xfId="17" applyFont="1" applyFill="1" applyAlignment="1">
      <alignment vertical="center"/>
    </xf>
    <xf numFmtId="0" fontId="7" fillId="5" borderId="0" xfId="17" applyFont="1" applyFill="1" applyAlignment="1">
      <alignment horizontal="center" vertical="center"/>
    </xf>
    <xf numFmtId="0" fontId="6" fillId="5" borderId="0" xfId="17" applyFont="1" applyFill="1" applyAlignment="1"/>
    <xf numFmtId="0" fontId="7" fillId="0" borderId="0" xfId="17" applyFont="1" applyAlignment="1">
      <alignment horizontal="right" vertical="center"/>
    </xf>
    <xf numFmtId="0" fontId="7" fillId="0" borderId="0" xfId="17" applyFont="1" applyAlignment="1">
      <alignment horizontal="center" vertical="center" wrapText="1"/>
    </xf>
    <xf numFmtId="0" fontId="6" fillId="0" borderId="1" xfId="17" applyBorder="1" applyAlignment="1">
      <alignment horizontal="right"/>
    </xf>
    <xf numFmtId="0" fontId="6" fillId="0" borderId="0" xfId="17" applyAlignment="1">
      <alignment wrapText="1"/>
    </xf>
    <xf numFmtId="49" fontId="6" fillId="0" borderId="1" xfId="17" applyNumberFormat="1" applyBorder="1" applyAlignment="1">
      <alignment horizontal="right" vertical="center"/>
    </xf>
    <xf numFmtId="49" fontId="7" fillId="0" borderId="15" xfId="17" applyNumberFormat="1" applyFont="1" applyFill="1" applyBorder="1" applyAlignment="1">
      <alignment horizontal="left" vertical="center" wrapText="1"/>
    </xf>
    <xf numFmtId="0" fontId="7" fillId="0" borderId="0" xfId="17" applyFont="1" applyFill="1" applyAlignment="1">
      <alignment horizontal="left" vertical="center" wrapText="1"/>
    </xf>
    <xf numFmtId="0" fontId="6" fillId="0" borderId="15" xfId="17" applyFill="1" applyBorder="1" applyAlignment="1">
      <alignment horizontal="center" wrapText="1"/>
    </xf>
    <xf numFmtId="0" fontId="6" fillId="0" borderId="1" xfId="17" applyFill="1" applyBorder="1" applyAlignment="1">
      <alignment horizontal="center" wrapText="1"/>
    </xf>
    <xf numFmtId="0" fontId="6" fillId="0" borderId="1" xfId="17" applyFill="1" applyBorder="1" applyAlignment="1">
      <alignment wrapText="1"/>
    </xf>
    <xf numFmtId="168" fontId="6" fillId="0" borderId="1" xfId="3" applyNumberFormat="1" applyFont="1" applyFill="1" applyBorder="1" applyAlignment="1">
      <alignment horizontal="right" vertical="center" wrapText="1"/>
    </xf>
    <xf numFmtId="49" fontId="7" fillId="0" borderId="1" xfId="17" applyNumberFormat="1" applyFont="1" applyFill="1" applyBorder="1" applyAlignment="1">
      <alignment horizontal="right" vertical="center" wrapText="1"/>
    </xf>
    <xf numFmtId="0" fontId="7" fillId="0" borderId="1" xfId="17" applyFont="1" applyFill="1" applyBorder="1" applyAlignment="1">
      <alignment horizontal="left" vertical="center" wrapText="1"/>
    </xf>
    <xf numFmtId="0" fontId="6" fillId="0" borderId="1" xfId="17" applyFont="1" applyFill="1" applyBorder="1" applyAlignment="1">
      <alignment wrapText="1"/>
    </xf>
    <xf numFmtId="49" fontId="6" fillId="0" borderId="1" xfId="17" applyNumberFormat="1" applyFill="1" applyBorder="1" applyAlignment="1">
      <alignment horizontal="right" vertical="center" wrapText="1"/>
    </xf>
    <xf numFmtId="0" fontId="6" fillId="0" borderId="1" xfId="17" applyFill="1" applyBorder="1" applyAlignment="1">
      <alignment horizontal="left" vertical="center" wrapText="1"/>
    </xf>
    <xf numFmtId="0" fontId="6" fillId="0" borderId="1" xfId="17" applyFill="1" applyBorder="1" applyAlignment="1">
      <alignment horizontal="center" vertical="center" wrapText="1"/>
    </xf>
    <xf numFmtId="49" fontId="6" fillId="0" borderId="1" xfId="17" applyNumberFormat="1" applyFill="1" applyBorder="1" applyAlignment="1">
      <alignment horizontal="right" vertical="top" wrapText="1"/>
    </xf>
    <xf numFmtId="0" fontId="6" fillId="0" borderId="17" xfId="17" applyFill="1" applyBorder="1" applyAlignment="1">
      <alignment horizontal="left" vertical="center" wrapText="1"/>
    </xf>
    <xf numFmtId="0" fontId="6" fillId="0" borderId="17" xfId="17" applyFill="1" applyBorder="1" applyAlignment="1">
      <alignment horizontal="left" vertical="center"/>
    </xf>
    <xf numFmtId="0" fontId="6" fillId="0" borderId="1" xfId="17" applyFill="1" applyBorder="1" applyAlignment="1">
      <alignment horizontal="center"/>
    </xf>
    <xf numFmtId="0" fontId="6" fillId="0" borderId="1" xfId="17" applyFill="1" applyBorder="1" applyAlignment="1">
      <alignment horizontal="center" vertical="center"/>
    </xf>
    <xf numFmtId="49" fontId="6" fillId="0" borderId="1" xfId="17" applyNumberFormat="1" applyFill="1" applyBorder="1" applyAlignment="1">
      <alignment horizontal="right" vertical="center"/>
    </xf>
    <xf numFmtId="0" fontId="6" fillId="0" borderId="0" xfId="17" applyFill="1"/>
    <xf numFmtId="49" fontId="6" fillId="0" borderId="1" xfId="17" applyNumberFormat="1" applyFill="1" applyBorder="1" applyAlignment="1">
      <alignment horizontal="center" vertical="center"/>
    </xf>
    <xf numFmtId="168" fontId="6" fillId="0" borderId="1" xfId="17" applyNumberFormat="1" applyFill="1" applyBorder="1" applyAlignment="1">
      <alignment horizontal="center" vertical="center" wrapText="1"/>
    </xf>
    <xf numFmtId="0" fontId="6" fillId="0" borderId="0" xfId="17" applyFill="1" applyAlignment="1">
      <alignment horizontal="left" vertical="center"/>
    </xf>
    <xf numFmtId="49" fontId="7" fillId="0" borderId="11" xfId="17" applyNumberFormat="1" applyFont="1" applyFill="1" applyBorder="1" applyAlignment="1">
      <alignment horizontal="right" vertical="center"/>
    </xf>
    <xf numFmtId="0" fontId="7" fillId="0" borderId="13" xfId="17" applyFont="1" applyFill="1" applyBorder="1" applyAlignment="1">
      <alignment vertical="center"/>
    </xf>
    <xf numFmtId="49" fontId="7" fillId="0" borderId="13" xfId="17" applyNumberFormat="1" applyFont="1" applyFill="1" applyBorder="1" applyAlignment="1">
      <alignment vertical="center"/>
    </xf>
    <xf numFmtId="49" fontId="7" fillId="0" borderId="13" xfId="17" applyNumberFormat="1" applyFont="1" applyFill="1" applyBorder="1" applyAlignment="1">
      <alignment horizontal="center" vertical="center"/>
    </xf>
    <xf numFmtId="0" fontId="7" fillId="0" borderId="0" xfId="17" applyFont="1" applyFill="1" applyAlignment="1">
      <alignment horizontal="left" vertical="center" wrapText="1"/>
    </xf>
    <xf numFmtId="49" fontId="7" fillId="0" borderId="11" xfId="17" applyNumberFormat="1" applyFont="1" applyFill="1" applyBorder="1" applyAlignment="1">
      <alignment vertical="center" wrapText="1"/>
    </xf>
    <xf numFmtId="0" fontId="7" fillId="0" borderId="11" xfId="17" applyFont="1" applyFill="1" applyBorder="1" applyAlignment="1">
      <alignment horizontal="center" vertical="center" wrapText="1"/>
    </xf>
    <xf numFmtId="49" fontId="7" fillId="0" borderId="11" xfId="17" applyNumberFormat="1" applyFont="1" applyFill="1" applyBorder="1" applyAlignment="1">
      <alignment vertical="center"/>
    </xf>
    <xf numFmtId="49" fontId="6" fillId="0" borderId="1" xfId="17" applyNumberFormat="1" applyFill="1" applyBorder="1" applyAlignment="1">
      <alignment horizontal="right" wrapText="1"/>
    </xf>
    <xf numFmtId="174" fontId="6" fillId="0" borderId="1" xfId="1" applyNumberFormat="1" applyFont="1" applyFill="1" applyBorder="1" applyAlignment="1">
      <alignment horizontal="center" wrapText="1"/>
    </xf>
    <xf numFmtId="168" fontId="6" fillId="0" borderId="1" xfId="3" applyNumberFormat="1" applyFont="1" applyFill="1" applyBorder="1" applyAlignment="1">
      <alignment horizontal="right" wrapText="1"/>
    </xf>
    <xf numFmtId="167" fontId="6" fillId="0" borderId="0" xfId="17" applyNumberFormat="1" applyFont="1" applyFill="1" applyAlignment="1">
      <alignment horizontal="right" vertical="center"/>
    </xf>
    <xf numFmtId="49" fontId="6" fillId="0" borderId="1" xfId="17" applyNumberFormat="1" applyFont="1" applyFill="1" applyBorder="1" applyAlignment="1">
      <alignment horizontal="left" vertical="center" wrapText="1"/>
    </xf>
    <xf numFmtId="49" fontId="7" fillId="0" borderId="12" xfId="17" applyNumberFormat="1" applyFont="1" applyFill="1" applyBorder="1" applyAlignment="1">
      <alignment horizontal="right" vertical="center"/>
    </xf>
    <xf numFmtId="168" fontId="7" fillId="0" borderId="0" xfId="1" applyNumberFormat="1" applyFont="1" applyFill="1" applyBorder="1" applyAlignment="1">
      <alignment horizontal="right" vertical="center" wrapText="1"/>
    </xf>
    <xf numFmtId="0" fontId="7" fillId="0" borderId="0" xfId="17" applyFont="1" applyFill="1" applyAlignment="1">
      <alignment horizontal="right" vertical="center"/>
    </xf>
    <xf numFmtId="49" fontId="7" fillId="0" borderId="0" xfId="17" applyNumberFormat="1" applyFont="1" applyFill="1" applyAlignment="1">
      <alignment horizontal="left" vertical="center" wrapText="1"/>
    </xf>
    <xf numFmtId="0" fontId="7" fillId="0" borderId="0" xfId="17" applyFont="1" applyFill="1" applyAlignment="1">
      <alignment horizontal="center" vertical="center" wrapText="1"/>
    </xf>
    <xf numFmtId="49" fontId="6" fillId="0" borderId="1" xfId="17" applyNumberFormat="1" applyFont="1" applyFill="1" applyBorder="1" applyAlignment="1">
      <alignment vertical="center" wrapText="1"/>
    </xf>
    <xf numFmtId="0" fontId="6" fillId="0" borderId="1" xfId="17" applyFill="1" applyBorder="1" applyAlignment="1">
      <alignment horizontal="right" vertical="center" wrapText="1"/>
    </xf>
    <xf numFmtId="0" fontId="6" fillId="0" borderId="0" xfId="17" applyFont="1" applyFill="1" applyAlignment="1"/>
    <xf numFmtId="0" fontId="7" fillId="0" borderId="0" xfId="17" applyFont="1" applyFill="1" applyAlignment="1">
      <alignment vertical="center"/>
    </xf>
    <xf numFmtId="0" fontId="7" fillId="0" borderId="0" xfId="17" applyFont="1" applyFill="1" applyAlignment="1">
      <alignment horizontal="center" vertical="center"/>
    </xf>
    <xf numFmtId="49" fontId="7" fillId="0" borderId="11" xfId="17" applyNumberFormat="1" applyFont="1" applyFill="1" applyBorder="1" applyAlignment="1">
      <alignment horizontal="center" vertical="center" wrapText="1"/>
    </xf>
    <xf numFmtId="0" fontId="6" fillId="0" borderId="0" xfId="17" applyFill="1" applyAlignment="1">
      <alignment vertical="center"/>
    </xf>
    <xf numFmtId="49" fontId="6" fillId="0" borderId="1" xfId="17" applyNumberFormat="1" applyFill="1" applyBorder="1" applyAlignment="1">
      <alignment horizontal="left" vertical="center" wrapText="1"/>
    </xf>
    <xf numFmtId="0" fontId="6" fillId="0" borderId="1" xfId="17" applyFill="1" applyBorder="1" applyAlignment="1">
      <alignment vertical="center" wrapText="1"/>
    </xf>
    <xf numFmtId="49" fontId="7" fillId="0" borderId="12" xfId="17" applyNumberFormat="1" applyFont="1" applyFill="1" applyBorder="1" applyAlignment="1">
      <alignment vertical="center"/>
    </xf>
    <xf numFmtId="49" fontId="6" fillId="0" borderId="15" xfId="17" applyNumberFormat="1" applyFill="1" applyBorder="1" applyAlignment="1">
      <alignment horizontal="right" vertical="center"/>
    </xf>
    <xf numFmtId="0" fontId="6" fillId="0" borderId="6" xfId="17" applyFill="1" applyBorder="1" applyAlignment="1">
      <alignment horizontal="left" vertical="center" wrapText="1"/>
    </xf>
    <xf numFmtId="0" fontId="6" fillId="0" borderId="15" xfId="17" applyFill="1" applyBorder="1" applyAlignment="1">
      <alignment horizontal="center" vertical="center" wrapText="1"/>
    </xf>
    <xf numFmtId="49" fontId="7" fillId="0" borderId="1" xfId="17" applyNumberFormat="1" applyFont="1" applyFill="1" applyBorder="1" applyAlignment="1">
      <alignment horizontal="right" vertical="center"/>
    </xf>
    <xf numFmtId="0" fontId="6" fillId="0" borderId="0" xfId="17" applyFill="1" applyAlignment="1">
      <alignment horizontal="left" vertical="center" wrapText="1"/>
    </xf>
    <xf numFmtId="0" fontId="6" fillId="0" borderId="1" xfId="17" applyFill="1" applyBorder="1" applyAlignment="1">
      <alignment horizontal="right"/>
    </xf>
    <xf numFmtId="0" fontId="6" fillId="0" borderId="0" xfId="17" applyFill="1" applyAlignment="1">
      <alignment wrapText="1"/>
    </xf>
    <xf numFmtId="172" fontId="7" fillId="0" borderId="0" xfId="17" applyNumberFormat="1" applyFont="1" applyAlignment="1">
      <alignment horizontal="center" vertical="center" wrapText="1"/>
    </xf>
    <xf numFmtId="172" fontId="6" fillId="0" borderId="0" xfId="17" applyNumberFormat="1" applyAlignment="1">
      <alignment vertical="center" wrapText="1"/>
    </xf>
    <xf numFmtId="174" fontId="6" fillId="0" borderId="1" xfId="1" applyNumberFormat="1" applyFont="1" applyFill="1" applyBorder="1" applyAlignment="1">
      <alignment horizontal="center" vertical="center" wrapText="1"/>
    </xf>
    <xf numFmtId="172" fontId="6" fillId="0" borderId="0" xfId="17" applyNumberFormat="1" applyAlignment="1">
      <alignment horizontal="left" vertical="center" wrapText="1" indent="1"/>
    </xf>
    <xf numFmtId="175" fontId="6" fillId="0" borderId="1" xfId="17" applyNumberFormat="1" applyFont="1" applyFill="1" applyBorder="1" applyAlignment="1">
      <alignment horizontal="center" vertical="center" wrapText="1"/>
    </xf>
    <xf numFmtId="183" fontId="6" fillId="0" borderId="1" xfId="1" applyNumberFormat="1" applyFont="1" applyFill="1" applyBorder="1" applyAlignment="1">
      <alignment horizontal="center" vertical="center" wrapText="1"/>
    </xf>
    <xf numFmtId="167" fontId="6" fillId="0" borderId="0" xfId="17" applyNumberFormat="1" applyFill="1" applyAlignment="1">
      <alignment horizontal="right" vertical="center"/>
    </xf>
    <xf numFmtId="0" fontId="6" fillId="0" borderId="0" xfId="17" applyFill="1" applyAlignment="1">
      <alignment horizontal="right" vertical="center"/>
    </xf>
    <xf numFmtId="49" fontId="6" fillId="0" borderId="0" xfId="17" applyNumberFormat="1" applyFill="1" applyAlignment="1">
      <alignment horizontal="left" vertical="center"/>
    </xf>
    <xf numFmtId="0" fontId="6" fillId="0" borderId="0" xfId="17" applyFill="1" applyAlignment="1">
      <alignment horizontal="center" vertical="center"/>
    </xf>
    <xf numFmtId="49" fontId="6" fillId="0" borderId="1" xfId="17" applyNumberFormat="1" applyBorder="1" applyAlignment="1">
      <alignment vertical="center" wrapText="1"/>
    </xf>
    <xf numFmtId="0" fontId="6" fillId="0" borderId="2" xfId="17" applyBorder="1" applyAlignment="1">
      <alignment horizontal="left" vertical="center" wrapText="1"/>
    </xf>
    <xf numFmtId="168" fontId="6" fillId="0" borderId="1" xfId="17" applyNumberFormat="1" applyBorder="1" applyAlignment="1">
      <alignment horizontal="center" vertical="center" wrapText="1"/>
    </xf>
    <xf numFmtId="49" fontId="7" fillId="0" borderId="4" xfId="17" applyNumberFormat="1" applyFont="1" applyBorder="1" applyAlignment="1">
      <alignment vertical="center"/>
    </xf>
    <xf numFmtId="176" fontId="16" fillId="0" borderId="0" xfId="0" applyNumberFormat="1" applyFont="1" applyBorder="1" applyAlignment="1">
      <alignment vertical="center"/>
    </xf>
    <xf numFmtId="0" fontId="16" fillId="0" borderId="0" xfId="0" applyFont="1" applyBorder="1" applyAlignment="1">
      <alignment vertical="center"/>
    </xf>
    <xf numFmtId="176" fontId="17" fillId="0" borderId="0" xfId="0" applyNumberFormat="1" applyFont="1" applyBorder="1" applyAlignment="1">
      <alignment horizontal="center" vertical="center" wrapText="1"/>
    </xf>
    <xf numFmtId="0" fontId="7" fillId="0" borderId="0" xfId="17" applyFont="1" applyBorder="1" applyAlignment="1">
      <alignment horizontal="center" vertical="center" wrapText="1"/>
    </xf>
    <xf numFmtId="0" fontId="6" fillId="0" borderId="0" xfId="17" applyFont="1" applyBorder="1" applyAlignment="1">
      <alignment wrapText="1"/>
    </xf>
    <xf numFmtId="0" fontId="6" fillId="0" borderId="0" xfId="17" applyFont="1" applyBorder="1" applyAlignment="1">
      <alignment vertical="center" wrapText="1"/>
    </xf>
    <xf numFmtId="167" fontId="6" fillId="0" borderId="0" xfId="1" applyFont="1" applyBorder="1" applyAlignment="1">
      <alignment vertical="center" wrapText="1"/>
    </xf>
    <xf numFmtId="169" fontId="6" fillId="0" borderId="0" xfId="7" applyNumberFormat="1" applyFont="1" applyBorder="1" applyAlignment="1">
      <alignment vertical="center" wrapText="1"/>
    </xf>
    <xf numFmtId="0" fontId="6" fillId="0" borderId="0" xfId="17" applyFont="1" applyFill="1" applyBorder="1" applyAlignment="1">
      <alignment vertical="center"/>
    </xf>
    <xf numFmtId="167" fontId="6" fillId="0" borderId="0" xfId="1" applyFont="1" applyFill="1" applyBorder="1" applyAlignment="1">
      <alignment vertical="center" wrapText="1"/>
    </xf>
    <xf numFmtId="169" fontId="6" fillId="0" borderId="0" xfId="17" applyNumberFormat="1" applyFont="1" applyBorder="1" applyAlignment="1">
      <alignment wrapText="1"/>
    </xf>
    <xf numFmtId="49" fontId="7" fillId="0" borderId="0" xfId="17" applyNumberFormat="1" applyFont="1" applyBorder="1" applyAlignment="1">
      <alignment vertical="center"/>
    </xf>
    <xf numFmtId="0" fontId="6" fillId="0" borderId="1" xfId="17" applyFont="1" applyBorder="1" applyAlignment="1" applyProtection="1">
      <alignment wrapText="1"/>
      <protection locked="0"/>
    </xf>
    <xf numFmtId="168" fontId="6" fillId="0" borderId="1" xfId="3" applyNumberFormat="1" applyFont="1" applyBorder="1" applyAlignment="1" applyProtection="1">
      <alignment horizontal="right" vertical="center" wrapText="1"/>
      <protection locked="0"/>
    </xf>
    <xf numFmtId="2" fontId="6" fillId="0" borderId="0" xfId="17" applyNumberFormat="1" applyAlignment="1" applyProtection="1">
      <alignment horizontal="right" vertical="center"/>
      <protection locked="0"/>
    </xf>
    <xf numFmtId="168" fontId="7" fillId="0" borderId="1" xfId="1" applyNumberFormat="1" applyFont="1" applyBorder="1" applyAlignment="1" applyProtection="1">
      <alignment horizontal="right" vertical="center" wrapText="1"/>
      <protection locked="0"/>
    </xf>
    <xf numFmtId="49" fontId="7" fillId="0" borderId="13" xfId="17" applyNumberFormat="1" applyFont="1" applyBorder="1" applyAlignment="1" applyProtection="1">
      <alignment vertical="center"/>
      <protection locked="0"/>
    </xf>
    <xf numFmtId="168" fontId="6" fillId="0" borderId="11" xfId="3" applyNumberFormat="1" applyFont="1" applyBorder="1" applyAlignment="1" applyProtection="1">
      <alignment horizontal="right" vertical="center" wrapText="1"/>
      <protection locked="0"/>
    </xf>
    <xf numFmtId="0" fontId="7" fillId="0" borderId="0" xfId="17" applyFont="1" applyBorder="1" applyAlignment="1">
      <alignment horizontal="center" vertical="center"/>
    </xf>
    <xf numFmtId="169" fontId="6" fillId="0" borderId="0" xfId="17" applyNumberFormat="1" applyFont="1" applyBorder="1" applyAlignment="1">
      <alignment vertical="center" wrapText="1"/>
    </xf>
    <xf numFmtId="0" fontId="7" fillId="0" borderId="0" xfId="17" applyFont="1" applyBorder="1" applyAlignment="1">
      <alignment vertical="center"/>
    </xf>
    <xf numFmtId="167" fontId="6" fillId="0" borderId="0" xfId="1" applyFont="1" applyBorder="1" applyAlignment="1">
      <alignment horizontal="center" vertical="center" wrapText="1"/>
    </xf>
    <xf numFmtId="176" fontId="16" fillId="0" borderId="0" xfId="0" applyNumberFormat="1" applyFont="1" applyFill="1" applyBorder="1" applyAlignment="1">
      <alignment vertical="center"/>
    </xf>
    <xf numFmtId="0" fontId="16" fillId="0" borderId="0" xfId="0" applyFont="1" applyFill="1" applyBorder="1" applyAlignment="1">
      <alignment vertical="center"/>
    </xf>
    <xf numFmtId="0" fontId="7" fillId="0" borderId="0" xfId="17" applyFont="1" applyFill="1" applyBorder="1" applyAlignment="1">
      <alignment horizontal="center" vertical="center" wrapText="1"/>
    </xf>
    <xf numFmtId="0" fontId="6" fillId="0" borderId="0" xfId="17" applyFont="1" applyFill="1" applyBorder="1" applyAlignment="1">
      <alignment wrapText="1"/>
    </xf>
    <xf numFmtId="0" fontId="6" fillId="0" borderId="0" xfId="17" applyFont="1" applyFill="1" applyBorder="1" applyAlignment="1">
      <alignment vertical="center" wrapText="1"/>
    </xf>
    <xf numFmtId="167" fontId="6" fillId="0" borderId="0" xfId="1" applyFont="1" applyFill="1" applyBorder="1" applyAlignment="1">
      <alignment horizontal="center" vertical="center" wrapText="1"/>
    </xf>
    <xf numFmtId="0" fontId="6" fillId="0" borderId="0" xfId="17" applyFont="1" applyFill="1" applyBorder="1" applyAlignment="1"/>
    <xf numFmtId="176" fontId="16" fillId="0" borderId="0" xfId="3" applyNumberFormat="1" applyFont="1" applyFill="1" applyBorder="1" applyAlignment="1">
      <alignment wrapText="1"/>
    </xf>
    <xf numFmtId="0" fontId="7" fillId="0" borderId="0" xfId="17" applyFont="1" applyFill="1" applyBorder="1" applyAlignment="1">
      <alignment vertical="center"/>
    </xf>
    <xf numFmtId="0" fontId="6" fillId="0" borderId="1" xfId="17" applyFont="1" applyFill="1" applyBorder="1" applyAlignment="1" applyProtection="1">
      <alignment wrapText="1"/>
      <protection locked="0"/>
    </xf>
    <xf numFmtId="168" fontId="6" fillId="0" borderId="1" xfId="3" applyNumberFormat="1" applyFont="1" applyFill="1" applyBorder="1" applyAlignment="1" applyProtection="1">
      <alignment horizontal="right" vertical="center" wrapText="1"/>
      <protection locked="0"/>
    </xf>
    <xf numFmtId="0" fontId="7" fillId="0" borderId="0" xfId="17" applyFont="1" applyFill="1" applyBorder="1" applyAlignment="1">
      <alignment horizontal="center" vertical="center"/>
    </xf>
    <xf numFmtId="169" fontId="6" fillId="0" borderId="0" xfId="7" applyNumberFormat="1" applyFont="1" applyFill="1" applyBorder="1" applyAlignment="1">
      <alignment vertical="center" wrapText="1"/>
    </xf>
    <xf numFmtId="180" fontId="6" fillId="0" borderId="0" xfId="17" applyNumberFormat="1" applyFont="1" applyFill="1" applyBorder="1" applyAlignment="1">
      <alignment vertical="center"/>
    </xf>
    <xf numFmtId="169" fontId="6" fillId="0" borderId="0" xfId="17" applyNumberFormat="1" applyFont="1" applyFill="1" applyBorder="1" applyAlignment="1">
      <alignment wrapText="1"/>
    </xf>
    <xf numFmtId="49" fontId="7" fillId="0" borderId="0" xfId="17" applyNumberFormat="1" applyFont="1" applyFill="1" applyBorder="1" applyAlignment="1">
      <alignment vertical="center"/>
    </xf>
    <xf numFmtId="168" fontId="6" fillId="0" borderId="0" xfId="3" applyNumberFormat="1" applyFont="1" applyFill="1" applyBorder="1" applyAlignment="1">
      <alignment vertical="center" wrapText="1"/>
    </xf>
    <xf numFmtId="0" fontId="6" fillId="0" borderId="0" xfId="17" applyFont="1" applyFill="1" applyBorder="1"/>
    <xf numFmtId="176" fontId="16" fillId="0" borderId="0" xfId="0" applyNumberFormat="1" applyFont="1" applyFill="1" applyBorder="1" applyAlignment="1"/>
    <xf numFmtId="0" fontId="7" fillId="0" borderId="0" xfId="17" applyFont="1" applyFill="1" applyBorder="1" applyAlignment="1">
      <alignment horizontal="center" wrapText="1"/>
    </xf>
    <xf numFmtId="167" fontId="6" fillId="0" borderId="0" xfId="1" applyFont="1" applyFill="1" applyBorder="1" applyAlignment="1">
      <alignment horizontal="center" wrapText="1"/>
    </xf>
    <xf numFmtId="0" fontId="6" fillId="0" borderId="1" xfId="17" applyFill="1" applyBorder="1" applyAlignment="1" applyProtection="1">
      <alignment wrapText="1"/>
      <protection locked="0"/>
    </xf>
    <xf numFmtId="49" fontId="7" fillId="0" borderId="13" xfId="17" applyNumberFormat="1" applyFont="1" applyFill="1" applyBorder="1" applyAlignment="1" applyProtection="1">
      <alignment vertical="center"/>
      <protection locked="0"/>
    </xf>
    <xf numFmtId="168" fontId="6" fillId="0" borderId="11" xfId="3" applyNumberFormat="1" applyFont="1" applyFill="1" applyBorder="1" applyAlignment="1" applyProtection="1">
      <alignment horizontal="right" vertical="center" wrapText="1"/>
      <protection locked="0"/>
    </xf>
    <xf numFmtId="0" fontId="6" fillId="0" borderId="1" xfId="17" applyBorder="1" applyAlignment="1" applyProtection="1">
      <alignment wrapText="1"/>
      <protection locked="0"/>
    </xf>
    <xf numFmtId="0" fontId="6" fillId="0" borderId="0" xfId="17" applyFill="1" applyBorder="1" applyAlignment="1">
      <alignment vertical="center"/>
    </xf>
    <xf numFmtId="0" fontId="6" fillId="0" borderId="0" xfId="17" applyFill="1" applyBorder="1" applyAlignment="1">
      <alignment wrapText="1"/>
    </xf>
    <xf numFmtId="169" fontId="6" fillId="0" borderId="0" xfId="1" applyNumberFormat="1" applyFont="1" applyFill="1" applyBorder="1" applyAlignment="1">
      <alignment vertical="center" wrapText="1"/>
    </xf>
    <xf numFmtId="176" fontId="16" fillId="0" borderId="0" xfId="17" applyNumberFormat="1" applyFont="1" applyFill="1" applyBorder="1" applyAlignment="1">
      <alignment vertical="center"/>
    </xf>
    <xf numFmtId="0" fontId="16" fillId="0" borderId="0" xfId="17" applyFont="1" applyFill="1" applyBorder="1" applyAlignment="1">
      <alignment vertical="center"/>
    </xf>
    <xf numFmtId="0" fontId="6" fillId="0" borderId="0" xfId="17" applyFill="1" applyAlignment="1" applyProtection="1">
      <alignment vertical="center"/>
      <protection locked="0"/>
    </xf>
    <xf numFmtId="0" fontId="6" fillId="0" borderId="0" xfId="17" applyFill="1" applyAlignment="1" applyProtection="1">
      <alignment horizontal="right" vertical="center"/>
      <protection locked="0"/>
    </xf>
    <xf numFmtId="0" fontId="6" fillId="0" borderId="0" xfId="17" applyFill="1" applyBorder="1"/>
    <xf numFmtId="0" fontId="6" fillId="0" borderId="0" xfId="17" applyFill="1" applyBorder="1" applyAlignment="1">
      <alignment vertical="center" wrapText="1"/>
    </xf>
    <xf numFmtId="0" fontId="7" fillId="0" borderId="0" xfId="17" applyFont="1" applyFill="1" applyBorder="1"/>
    <xf numFmtId="0" fontId="6" fillId="0" borderId="1" xfId="17" applyFont="1" applyFill="1" applyBorder="1" applyAlignment="1" applyProtection="1">
      <alignment vertical="center" wrapText="1"/>
      <protection locked="0"/>
    </xf>
    <xf numFmtId="49" fontId="6" fillId="0" borderId="0" xfId="17" applyNumberFormat="1" applyFont="1" applyFill="1" applyAlignment="1">
      <alignment horizontal="left" vertical="center"/>
    </xf>
    <xf numFmtId="0" fontId="6" fillId="0" borderId="0" xfId="17" applyFont="1" applyFill="1" applyAlignment="1">
      <alignment horizontal="left" vertical="center"/>
    </xf>
    <xf numFmtId="0" fontId="6" fillId="0" borderId="0" xfId="17" applyFont="1" applyFill="1" applyAlignment="1">
      <alignment horizontal="center" vertical="center"/>
    </xf>
    <xf numFmtId="176" fontId="16" fillId="0" borderId="0" xfId="0" applyNumberFormat="1" applyFont="1" applyFill="1" applyBorder="1"/>
    <xf numFmtId="181" fontId="6" fillId="0" borderId="0" xfId="17" applyNumberFormat="1" applyFont="1" applyFill="1" applyBorder="1" applyAlignment="1">
      <alignment vertical="center"/>
    </xf>
    <xf numFmtId="182" fontId="6" fillId="0" borderId="0" xfId="17" applyNumberFormat="1" applyFont="1" applyFill="1" applyBorder="1" applyAlignment="1">
      <alignment vertical="center"/>
    </xf>
    <xf numFmtId="0" fontId="6" fillId="0" borderId="0" xfId="17" applyFont="1" applyFill="1" applyBorder="1" applyAlignment="1">
      <alignment horizontal="right" vertical="center"/>
    </xf>
    <xf numFmtId="43" fontId="6" fillId="0" borderId="0" xfId="17" applyNumberFormat="1" applyFont="1" applyFill="1" applyBorder="1" applyAlignment="1">
      <alignment vertical="center" wrapText="1"/>
    </xf>
    <xf numFmtId="0" fontId="6" fillId="0" borderId="0" xfId="17" applyBorder="1" applyAlignment="1">
      <alignment vertical="center"/>
    </xf>
    <xf numFmtId="176" fontId="16" fillId="0" borderId="0" xfId="17" applyNumberFormat="1" applyFont="1" applyBorder="1" applyAlignment="1">
      <alignment vertical="center"/>
    </xf>
    <xf numFmtId="0" fontId="6" fillId="0" borderId="0" xfId="17" applyBorder="1" applyAlignment="1">
      <alignment wrapText="1"/>
    </xf>
    <xf numFmtId="0" fontId="6" fillId="0" borderId="0" xfId="17" applyBorder="1" applyAlignment="1">
      <alignment vertical="center" wrapText="1"/>
    </xf>
    <xf numFmtId="49" fontId="7" fillId="0" borderId="0" xfId="17" applyNumberFormat="1" applyFont="1" applyBorder="1" applyAlignment="1">
      <alignment horizontal="right" vertical="center"/>
    </xf>
    <xf numFmtId="49" fontId="7" fillId="0" borderId="0" xfId="17" applyNumberFormat="1" applyFont="1" applyBorder="1" applyAlignment="1">
      <alignment horizontal="center" vertical="center"/>
    </xf>
    <xf numFmtId="0" fontId="6" fillId="0" borderId="1" xfId="17" applyFont="1" applyBorder="1" applyAlignment="1" applyProtection="1">
      <alignment vertical="center" wrapText="1"/>
      <protection locked="0"/>
    </xf>
    <xf numFmtId="168" fontId="6" fillId="0" borderId="1" xfId="3" applyNumberFormat="1" applyFont="1" applyBorder="1" applyAlignment="1" applyProtection="1">
      <alignment horizontal="right" wrapText="1"/>
      <protection locked="0"/>
    </xf>
    <xf numFmtId="178" fontId="16" fillId="0" borderId="5" xfId="17" applyNumberFormat="1" applyFont="1" applyBorder="1" applyAlignment="1" applyProtection="1">
      <alignment horizontal="center" vertical="center" wrapText="1"/>
      <protection locked="0"/>
    </xf>
    <xf numFmtId="168" fontId="6" fillId="0" borderId="37" xfId="3" applyNumberFormat="1" applyFont="1" applyBorder="1" applyAlignment="1" applyProtection="1">
      <alignment horizontal="right" vertical="center" wrapText="1"/>
      <protection locked="0"/>
    </xf>
    <xf numFmtId="0" fontId="16" fillId="0" borderId="13" xfId="17" applyFont="1" applyBorder="1" applyAlignment="1" applyProtection="1">
      <alignment horizontal="left" vertical="center" wrapText="1"/>
      <protection locked="0"/>
    </xf>
    <xf numFmtId="168" fontId="6" fillId="0" borderId="41" xfId="3" applyNumberFormat="1" applyFont="1" applyBorder="1" applyAlignment="1" applyProtection="1">
      <alignment horizontal="right" vertical="center" wrapText="1"/>
      <protection locked="0"/>
    </xf>
    <xf numFmtId="0" fontId="17" fillId="0" borderId="42" xfId="17" applyFont="1" applyBorder="1" applyAlignment="1" applyProtection="1">
      <alignment vertical="center"/>
      <protection locked="0"/>
    </xf>
    <xf numFmtId="168" fontId="6" fillId="0" borderId="30" xfId="3" applyNumberFormat="1" applyFont="1" applyBorder="1" applyAlignment="1" applyProtection="1">
      <alignment horizontal="right" vertical="center" wrapText="1"/>
      <protection locked="0"/>
    </xf>
    <xf numFmtId="167" fontId="6" fillId="0" borderId="1" xfId="1" applyFont="1" applyBorder="1" applyAlignment="1" applyProtection="1">
      <alignment vertical="center" wrapText="1"/>
      <protection locked="0"/>
    </xf>
    <xf numFmtId="168" fontId="7" fillId="0" borderId="11" xfId="1" applyNumberFormat="1" applyFont="1" applyBorder="1" applyAlignment="1" applyProtection="1">
      <alignment horizontal="right" vertical="center" wrapText="1"/>
      <protection locked="0"/>
    </xf>
    <xf numFmtId="0" fontId="16" fillId="0" borderId="6" xfId="17" applyFont="1" applyBorder="1" applyAlignment="1" applyProtection="1">
      <alignment vertical="center"/>
      <protection locked="0"/>
    </xf>
    <xf numFmtId="0" fontId="17" fillId="0" borderId="43" xfId="17" applyFont="1" applyBorder="1" applyAlignment="1" applyProtection="1">
      <alignment vertical="center"/>
      <protection locked="0"/>
    </xf>
    <xf numFmtId="0" fontId="16" fillId="0" borderId="0" xfId="17" applyFont="1" applyBorder="1" applyAlignment="1" applyProtection="1">
      <alignment vertical="center"/>
      <protection locked="0"/>
    </xf>
    <xf numFmtId="4" fontId="6" fillId="0" borderId="0" xfId="0" applyNumberFormat="1" applyFont="1" applyAlignment="1">
      <alignment horizontal="right" vertical="center"/>
    </xf>
    <xf numFmtId="4" fontId="6" fillId="0" borderId="0" xfId="0" applyNumberFormat="1" applyFont="1"/>
    <xf numFmtId="0" fontId="0" fillId="0" borderId="0" xfId="0" applyAlignment="1">
      <alignment horizontal="center"/>
    </xf>
    <xf numFmtId="0" fontId="7" fillId="0" borderId="0" xfId="17" applyFont="1" applyBorder="1" applyAlignment="1">
      <alignment horizontal="right" vertical="top"/>
    </xf>
    <xf numFmtId="0" fontId="7" fillId="0" borderId="4" xfId="17" applyFont="1" applyBorder="1" applyAlignment="1">
      <alignment horizontal="right" vertical="top"/>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2"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0" xfId="17" applyFont="1" applyBorder="1" applyAlignment="1">
      <alignment horizontal="right" vertical="center"/>
    </xf>
    <xf numFmtId="0" fontId="7" fillId="0" borderId="0" xfId="17" applyFont="1" applyAlignment="1">
      <alignment horizontal="right" vertical="center"/>
    </xf>
    <xf numFmtId="0" fontId="7" fillId="0" borderId="7" xfId="17" applyFont="1" applyBorder="1" applyAlignment="1">
      <alignment horizontal="right" vertical="top"/>
    </xf>
    <xf numFmtId="0" fontId="7" fillId="0" borderId="17" xfId="17" applyFont="1" applyBorder="1" applyAlignment="1">
      <alignment horizontal="right" vertical="top"/>
    </xf>
    <xf numFmtId="0" fontId="7" fillId="0" borderId="16" xfId="17" applyFont="1" applyBorder="1" applyAlignment="1">
      <alignment horizontal="right" vertical="top"/>
    </xf>
    <xf numFmtId="0" fontId="7" fillId="0" borderId="0" xfId="17" applyFont="1" applyAlignment="1">
      <alignment horizontal="left" vertical="center" wrapText="1"/>
    </xf>
    <xf numFmtId="0" fontId="7" fillId="0" borderId="7"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16" xfId="17" applyFont="1" applyBorder="1" applyAlignment="1">
      <alignment horizontal="center" vertical="center" wrapText="1"/>
    </xf>
    <xf numFmtId="0" fontId="7" fillId="0" borderId="0" xfId="17" applyFont="1" applyAlignment="1">
      <alignment horizontal="right" vertical="center" wrapText="1"/>
    </xf>
    <xf numFmtId="0" fontId="7" fillId="0" borderId="0" xfId="17" applyFont="1" applyAlignment="1">
      <alignment horizontal="left" vertical="top"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8" xfId="17" applyFont="1" applyFill="1" applyBorder="1" applyAlignment="1">
      <alignment horizontal="left" vertical="center"/>
    </xf>
    <xf numFmtId="0" fontId="7" fillId="0" borderId="6" xfId="17" applyFont="1" applyFill="1" applyBorder="1" applyAlignment="1">
      <alignment horizontal="left" vertical="center"/>
    </xf>
    <xf numFmtId="0" fontId="7" fillId="0" borderId="7" xfId="17" applyFont="1" applyFill="1" applyBorder="1" applyAlignment="1">
      <alignment horizontal="right" vertical="top"/>
    </xf>
    <xf numFmtId="0" fontId="7" fillId="0" borderId="17" xfId="17" applyFont="1" applyFill="1" applyBorder="1" applyAlignment="1">
      <alignment horizontal="right" vertical="top"/>
    </xf>
    <xf numFmtId="0" fontId="7" fillId="0" borderId="16" xfId="17" applyFont="1" applyFill="1" applyBorder="1" applyAlignment="1">
      <alignment horizontal="right" vertical="top"/>
    </xf>
    <xf numFmtId="0" fontId="7" fillId="0" borderId="2" xfId="17" applyFont="1" applyFill="1" applyBorder="1" applyAlignment="1">
      <alignment horizontal="left" vertical="center" wrapText="1"/>
    </xf>
    <xf numFmtId="0" fontId="7" fillId="0" borderId="0" xfId="17" applyFont="1" applyFill="1" applyAlignment="1">
      <alignment horizontal="left" vertical="center" wrapText="1"/>
    </xf>
    <xf numFmtId="0" fontId="7" fillId="0" borderId="5" xfId="17" applyFont="1" applyFill="1" applyBorder="1" applyAlignment="1">
      <alignment horizontal="left" vertical="center" wrapText="1"/>
    </xf>
    <xf numFmtId="0" fontId="7" fillId="0" borderId="4" xfId="17" applyFont="1" applyFill="1" applyBorder="1" applyAlignment="1">
      <alignment horizontal="left" vertical="center" wrapText="1"/>
    </xf>
    <xf numFmtId="0" fontId="7" fillId="0" borderId="7" xfId="17" applyFont="1" applyBorder="1" applyAlignment="1">
      <alignment horizontal="right" vertical="center" wrapText="1"/>
    </xf>
    <xf numFmtId="0" fontId="7" fillId="0" borderId="17" xfId="17" applyFont="1" applyBorder="1" applyAlignment="1">
      <alignment horizontal="right" vertical="center" wrapText="1"/>
    </xf>
    <xf numFmtId="0" fontId="7" fillId="0" borderId="16" xfId="17" applyFont="1" applyBorder="1" applyAlignment="1">
      <alignment horizontal="right" vertical="center" wrapText="1"/>
    </xf>
    <xf numFmtId="0" fontId="7" fillId="0" borderId="0" xfId="17" applyFont="1" applyFill="1" applyAlignment="1">
      <alignment horizontal="left" vertical="top"/>
    </xf>
    <xf numFmtId="0" fontId="7" fillId="0" borderId="0" xfId="17" applyFont="1" applyFill="1" applyAlignment="1">
      <alignment horizontal="right" vertical="top"/>
    </xf>
    <xf numFmtId="0" fontId="7" fillId="0" borderId="4" xfId="17" applyFont="1" applyFill="1" applyBorder="1" applyAlignment="1">
      <alignment horizontal="right" vertical="top"/>
    </xf>
    <xf numFmtId="0" fontId="6" fillId="0" borderId="4" xfId="17" applyFill="1" applyBorder="1" applyAlignment="1">
      <alignment horizontal="center" vertical="center"/>
    </xf>
    <xf numFmtId="0" fontId="7" fillId="0" borderId="0" xfId="17" applyFont="1" applyFill="1" applyBorder="1" applyAlignment="1">
      <alignment horizontal="left" vertical="center" wrapText="1"/>
    </xf>
    <xf numFmtId="0" fontId="7" fillId="0" borderId="0" xfId="17" applyFont="1" applyFill="1" applyBorder="1" applyAlignment="1">
      <alignment horizontal="left" vertical="top"/>
    </xf>
    <xf numFmtId="0" fontId="7" fillId="0" borderId="0" xfId="17" applyFont="1" applyFill="1" applyBorder="1" applyAlignment="1">
      <alignment horizontal="right" vertical="top"/>
    </xf>
    <xf numFmtId="0" fontId="6" fillId="0" borderId="4" xfId="17" applyFont="1" applyFill="1" applyBorder="1" applyAlignment="1">
      <alignment horizontal="center" vertical="center"/>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49" fontId="7" fillId="0" borderId="33" xfId="17" applyNumberFormat="1" applyFont="1" applyBorder="1" applyAlignment="1">
      <alignment horizontal="left"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17" fillId="0" borderId="0" xfId="17" applyFont="1" applyAlignment="1">
      <alignment horizontal="left" vertical="top" wrapText="1" indent="1"/>
    </xf>
    <xf numFmtId="0" fontId="17" fillId="0" borderId="0" xfId="17" applyFont="1" applyAlignment="1">
      <alignment horizontal="left" vertical="top" indent="1"/>
    </xf>
    <xf numFmtId="0" fontId="19" fillId="0" borderId="0" xfId="17" applyFont="1" applyAlignment="1">
      <alignment horizontal="center" vertical="center"/>
    </xf>
    <xf numFmtId="0" fontId="20" fillId="0" borderId="0" xfId="17" applyFont="1" applyAlignment="1">
      <alignment horizontal="center" vertical="top" wrapText="1"/>
    </xf>
  </cellXfs>
  <cellStyles count="25">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61B89A52-1E64-4C06-97C7-490C83149D68}"/>
    <cellStyle name="Normal" xfId="0" builtinId="0"/>
    <cellStyle name="Normal 10" xfId="10" xr:uid="{00000000-0005-0000-0000-00000C000000}"/>
    <cellStyle name="Normal 13" xfId="17" xr:uid="{00000000-0005-0000-0000-00000D000000}"/>
    <cellStyle name="Normal 18" xfId="20" xr:uid="{00000000-0005-0000-0000-00000E000000}"/>
    <cellStyle name="Normal 2" xfId="5" xr:uid="{00000000-0005-0000-0000-00000F000000}"/>
    <cellStyle name="Normal 2 2" xfId="12" xr:uid="{00000000-0005-0000-0000-000010000000}"/>
    <cellStyle name="Normal 2 3" xfId="13" xr:uid="{00000000-0005-0000-0000-000011000000}"/>
    <cellStyle name="Normal 4" xfId="8" xr:uid="{00000000-0005-0000-0000-000012000000}"/>
    <cellStyle name="Normal 4 2" xfId="24" xr:uid="{4174541D-E1E9-47B9-8EB3-B92607C33DE2}"/>
    <cellStyle name="Normal 5" xfId="22" xr:uid="{00000000-0005-0000-0000-000013000000}"/>
    <cellStyle name="OPSKRIF" xfId="6" xr:uid="{00000000-0005-0000-0000-000015000000}"/>
    <cellStyle name="or" xfId="9" xr:uid="{00000000-0005-0000-0000-000016000000}"/>
    <cellStyle name="Percent" xfId="7" builtinId="5"/>
  </cellStyles>
  <dxfs count="67">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792480</xdr:colOff>
          <xdr:row>6</xdr:row>
          <xdr:rowOff>99060</xdr:rowOff>
        </xdr:from>
        <xdr:to>
          <xdr:col>2</xdr:col>
          <xdr:colOff>2125980</xdr:colOff>
          <xdr:row>8</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COS/Desktop/Stean%20Laptop/Data/HN-%20Projects/103RT%20-%20P577/00%20Contracts/ZNT%203417-13T%20Bridges%20&amp;%20Roadworks/f)%20Payment/P577-3417%20Payment%20Cert%2028%20rev3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OS/Desktop/ILIFA/DOT%20Projects/CAPEX%20PROJECTS/8-3/700%20Documentation%20and%20Procurement/Tender%20Document/Rev%2011/BOQ%20P8-3%20Seal%20Only%20Rev%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COS/Desktop/ILIFA/DOT%20Projects/Projects%20under%20Area%20Office%20Apointments/Maintenance%20Contracts/New%20Documents/Creighton%20Zone%20-%20ZNQ-4429/Rev%204/Creighton%20Zone%20%20-%20Rev%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ow r="19">
          <cell r="C19">
            <v>0.1</v>
          </cell>
        </row>
      </sheetData>
      <sheetData sheetId="1">
        <row r="6">
          <cell r="B6" t="str">
            <v>SCHEDULE A: ROADWORKS</v>
          </cell>
        </row>
      </sheetData>
      <sheetData sheetId="2">
        <row r="1">
          <cell r="M1">
            <v>11940000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B6" t="str">
            <v>SCHEDULE F: EXPANDED PUBLIC WORKS PROGRAMME</v>
          </cell>
        </row>
      </sheetData>
      <sheetData sheetId="19" refreshError="1"/>
      <sheetData sheetId="20">
        <row r="6">
          <cell r="B6" t="str">
            <v>SCHEDULE G: CONTRACT PARTICIPATION GOALS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sheetData sheetId="1"/>
      <sheetData sheetId="2"/>
      <sheetData sheetId="3"/>
      <sheetData sheetId="4">
        <row r="11">
          <cell r="C11" t="str">
            <v>CLEARING AND GRUBBING</v>
          </cell>
        </row>
      </sheetData>
      <sheetData sheetId="5"/>
      <sheetData sheetId="6">
        <row r="11">
          <cell r="B11" t="str">
            <v>C3.1</v>
          </cell>
          <cell r="C11" t="str">
            <v>DRAINS</v>
          </cell>
        </row>
      </sheetData>
      <sheetData sheetId="7"/>
      <sheetData sheetId="8"/>
      <sheetData sheetId="9"/>
      <sheetData sheetId="10"/>
      <sheetData sheetId="11"/>
      <sheetData sheetId="12"/>
      <sheetData sheetId="13"/>
      <sheetData sheetId="14"/>
      <sheetData sheetId="15"/>
      <sheetData sheetId="16">
        <row r="11">
          <cell r="B11" t="str">
            <v>C11.5</v>
          </cell>
          <cell r="C11" t="str">
            <v>FENCING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5BB00-DE91-46BB-B28A-AC7AD9F40A9F}">
  <sheetPr codeName="Sheet1"/>
  <dimension ref="B2:N68"/>
  <sheetViews>
    <sheetView view="pageBreakPreview" topLeftCell="A22" zoomScale="60" zoomScaleNormal="100" workbookViewId="0">
      <selection activeCell="C26" sqref="C26"/>
    </sheetView>
  </sheetViews>
  <sheetFormatPr defaultRowHeight="13.2" x14ac:dyDescent="0.25"/>
  <cols>
    <col min="2" max="2" width="18.109375" bestFit="1" customWidth="1"/>
    <col min="3" max="4" width="43.88671875" customWidth="1"/>
    <col min="5" max="5" width="12.33203125" bestFit="1" customWidth="1"/>
  </cols>
  <sheetData>
    <row r="2" spans="2:8" ht="12" customHeight="1" x14ac:dyDescent="0.25">
      <c r="B2" s="87" t="s">
        <v>158</v>
      </c>
      <c r="C2" s="95" t="s">
        <v>9</v>
      </c>
    </row>
    <row r="3" spans="2:8" x14ac:dyDescent="0.25">
      <c r="B3" s="87" t="s">
        <v>159</v>
      </c>
      <c r="C3" s="96" t="s">
        <v>10</v>
      </c>
    </row>
    <row r="4" spans="2:8" x14ac:dyDescent="0.25">
      <c r="B4" s="93"/>
      <c r="C4" s="94"/>
      <c r="D4" s="93"/>
      <c r="E4" s="93"/>
      <c r="F4" s="93"/>
      <c r="G4" s="93"/>
      <c r="H4" s="481"/>
    </row>
    <row r="5" spans="2:8" x14ac:dyDescent="0.25">
      <c r="B5" s="94" t="s">
        <v>213</v>
      </c>
      <c r="C5" s="96" t="s">
        <v>479</v>
      </c>
      <c r="D5" s="94"/>
      <c r="E5" s="94"/>
      <c r="F5" s="94"/>
      <c r="G5" s="94"/>
      <c r="H5" s="481"/>
    </row>
    <row r="6" spans="2:8" ht="52.8" x14ac:dyDescent="0.25">
      <c r="B6" s="94" t="s">
        <v>214</v>
      </c>
      <c r="C6" s="97" t="s">
        <v>480</v>
      </c>
      <c r="D6" s="94"/>
      <c r="E6" s="94"/>
      <c r="F6" s="94"/>
      <c r="G6" s="94"/>
      <c r="H6" s="481"/>
    </row>
    <row r="7" spans="2:8" x14ac:dyDescent="0.25">
      <c r="B7" s="94"/>
      <c r="C7" s="94"/>
      <c r="D7" s="94"/>
      <c r="E7" s="94"/>
      <c r="F7" s="94"/>
      <c r="G7" s="94"/>
      <c r="H7" s="481"/>
    </row>
    <row r="8" spans="2:8" x14ac:dyDescent="0.25">
      <c r="C8" t="b">
        <v>1</v>
      </c>
    </row>
    <row r="10" spans="2:8" x14ac:dyDescent="0.25">
      <c r="B10" s="115" t="s">
        <v>271</v>
      </c>
    </row>
    <row r="11" spans="2:8" x14ac:dyDescent="0.25">
      <c r="B11" s="116" t="s">
        <v>272</v>
      </c>
      <c r="C11" s="117">
        <v>39</v>
      </c>
    </row>
    <row r="12" spans="2:8" ht="13.8" thickBot="1" x14ac:dyDescent="0.3"/>
    <row r="13" spans="2:8" ht="13.8" thickBot="1" x14ac:dyDescent="0.3">
      <c r="B13" s="118" t="s">
        <v>273</v>
      </c>
      <c r="C13" s="119">
        <v>24</v>
      </c>
      <c r="D13" s="120" t="s">
        <v>274</v>
      </c>
    </row>
    <row r="14" spans="2:8" ht="13.8" thickBot="1" x14ac:dyDescent="0.3">
      <c r="B14" s="121" t="s">
        <v>275</v>
      </c>
      <c r="C14" s="122" t="s">
        <v>276</v>
      </c>
      <c r="D14" s="122" t="s">
        <v>277</v>
      </c>
      <c r="E14" s="123" t="s">
        <v>278</v>
      </c>
    </row>
    <row r="15" spans="2:8" x14ac:dyDescent="0.25">
      <c r="B15" s="124"/>
      <c r="C15" s="125"/>
      <c r="D15" s="126"/>
      <c r="E15" s="127">
        <f>D15-C15</f>
        <v>0</v>
      </c>
    </row>
    <row r="16" spans="2:8" ht="13.8" thickBot="1" x14ac:dyDescent="0.3">
      <c r="B16" s="128"/>
      <c r="C16" s="129"/>
      <c r="D16" s="130"/>
      <c r="E16" s="131">
        <f>D16-C16</f>
        <v>0</v>
      </c>
    </row>
    <row r="17" spans="2:5" ht="13.8" thickBot="1" x14ac:dyDescent="0.3">
      <c r="B17" s="132" t="s">
        <v>279</v>
      </c>
      <c r="C17" s="133" t="s">
        <v>280</v>
      </c>
      <c r="D17" s="134" t="s">
        <v>280</v>
      </c>
      <c r="E17" s="135">
        <f>SUM(E15:E16)</f>
        <v>0</v>
      </c>
    </row>
    <row r="18" spans="2:5" ht="13.8" thickBot="1" x14ac:dyDescent="0.3">
      <c r="B18" s="136" t="s">
        <v>281</v>
      </c>
      <c r="C18" s="131">
        <f>IF(C17="P",7.5,IF(C17="D",6,IF(C17="L",5,"Error")))</f>
        <v>7.5</v>
      </c>
      <c r="D18" s="134" t="s">
        <v>282</v>
      </c>
    </row>
    <row r="19" spans="2:5" ht="13.8" thickBot="1" x14ac:dyDescent="0.3">
      <c r="D19" s="134" t="s">
        <v>283</v>
      </c>
    </row>
    <row r="20" spans="2:5" ht="13.8" thickBot="1" x14ac:dyDescent="0.3">
      <c r="B20" s="121" t="s">
        <v>284</v>
      </c>
      <c r="C20" s="137">
        <v>3</v>
      </c>
      <c r="D20" s="87" t="s">
        <v>22</v>
      </c>
    </row>
    <row r="23" spans="2:5" x14ac:dyDescent="0.25">
      <c r="B23" s="115" t="s">
        <v>271</v>
      </c>
    </row>
    <row r="24" spans="2:5" x14ac:dyDescent="0.25">
      <c r="B24" s="217" t="s">
        <v>272</v>
      </c>
      <c r="C24" s="311">
        <v>50</v>
      </c>
    </row>
    <row r="25" spans="2:5" x14ac:dyDescent="0.25">
      <c r="B25" s="217" t="s">
        <v>240</v>
      </c>
      <c r="C25" s="117">
        <f>Page_A+2</f>
        <v>52</v>
      </c>
    </row>
    <row r="26" spans="2:5" x14ac:dyDescent="0.25">
      <c r="B26" s="217" t="s">
        <v>232</v>
      </c>
      <c r="C26" s="117">
        <f>Page_E+3</f>
        <v>55</v>
      </c>
    </row>
    <row r="27" spans="2:5" x14ac:dyDescent="0.25">
      <c r="B27" s="217" t="s">
        <v>315</v>
      </c>
      <c r="C27" s="117">
        <f>Page_F+1</f>
        <v>56</v>
      </c>
    </row>
    <row r="34" spans="2:14" x14ac:dyDescent="0.25">
      <c r="B34" s="87"/>
      <c r="C34" s="223"/>
    </row>
    <row r="35" spans="2:14" x14ac:dyDescent="0.25">
      <c r="B35" s="87"/>
      <c r="C35" s="224"/>
    </row>
    <row r="36" spans="2:14" x14ac:dyDescent="0.25">
      <c r="B36" s="87"/>
      <c r="C36" s="225"/>
    </row>
    <row r="37" spans="2:14" x14ac:dyDescent="0.25">
      <c r="B37" s="227"/>
      <c r="C37" s="228"/>
      <c r="D37" s="229"/>
      <c r="E37" s="229"/>
      <c r="F37" s="229"/>
      <c r="G37" s="230"/>
      <c r="H37" s="231"/>
      <c r="I37" s="231"/>
      <c r="J37" s="231"/>
      <c r="K37" s="231"/>
      <c r="L37" s="231"/>
      <c r="M37" s="231"/>
      <c r="N37" s="232"/>
    </row>
    <row r="38" spans="2:14" x14ac:dyDescent="0.25">
      <c r="B38" s="233"/>
      <c r="C38" s="234"/>
      <c r="D38" s="235"/>
      <c r="E38" s="236"/>
      <c r="F38" s="237"/>
      <c r="G38" s="233"/>
      <c r="H38" s="238"/>
      <c r="I38" s="238"/>
      <c r="J38" s="238"/>
      <c r="K38" s="238"/>
      <c r="L38" s="238"/>
      <c r="M38" s="238"/>
      <c r="N38" s="239"/>
    </row>
    <row r="39" spans="2:14" x14ac:dyDescent="0.25">
      <c r="B39" s="240"/>
      <c r="C39" s="241"/>
      <c r="D39" s="242"/>
      <c r="E39" s="243"/>
      <c r="F39" s="244"/>
      <c r="G39" s="245"/>
      <c r="H39" s="246"/>
      <c r="I39" s="246"/>
      <c r="J39" s="246"/>
      <c r="K39" s="246"/>
      <c r="L39" s="246"/>
      <c r="M39" s="246"/>
      <c r="N39" s="247"/>
    </row>
    <row r="40" spans="2:14" x14ac:dyDescent="0.25">
      <c r="B40" s="240"/>
      <c r="C40" s="241"/>
      <c r="D40" s="248"/>
      <c r="E40" s="226"/>
      <c r="F40" s="249"/>
      <c r="G40" s="240"/>
      <c r="H40" s="250"/>
      <c r="I40" s="250"/>
      <c r="J40" s="250"/>
      <c r="K40" s="250"/>
      <c r="L40" s="250"/>
      <c r="M40" s="250"/>
      <c r="N40" s="251"/>
    </row>
    <row r="41" spans="2:14" x14ac:dyDescent="0.25">
      <c r="B41" s="240"/>
      <c r="C41" s="241"/>
      <c r="D41" s="248"/>
      <c r="E41" s="226"/>
      <c r="F41" s="249"/>
      <c r="G41" s="240"/>
      <c r="H41" s="250"/>
      <c r="I41" s="250"/>
      <c r="J41" s="250"/>
      <c r="K41" s="250"/>
      <c r="L41" s="250"/>
      <c r="M41" s="250"/>
      <c r="N41" s="251"/>
    </row>
    <row r="42" spans="2:14" x14ac:dyDescent="0.25">
      <c r="B42" s="252"/>
      <c r="C42" s="253"/>
      <c r="D42" s="254"/>
      <c r="E42" s="226"/>
      <c r="F42" s="255"/>
      <c r="G42" s="252"/>
      <c r="H42" s="256"/>
      <c r="I42" s="256"/>
      <c r="J42" s="256"/>
      <c r="K42" s="256"/>
      <c r="L42" s="256"/>
      <c r="M42" s="256"/>
      <c r="N42" s="257"/>
    </row>
    <row r="43" spans="2:14" x14ac:dyDescent="0.25">
      <c r="B43" s="240"/>
      <c r="C43" s="241"/>
      <c r="D43" s="248"/>
      <c r="E43" s="226"/>
      <c r="F43" s="249"/>
      <c r="G43" s="240"/>
      <c r="H43" s="250"/>
      <c r="I43" s="250"/>
      <c r="J43" s="250"/>
      <c r="K43" s="250"/>
      <c r="L43" s="250"/>
      <c r="M43" s="250"/>
      <c r="N43" s="251"/>
    </row>
    <row r="44" spans="2:14" x14ac:dyDescent="0.25">
      <c r="B44" s="240"/>
      <c r="C44" s="241"/>
      <c r="D44" s="254"/>
      <c r="E44" s="226"/>
      <c r="F44" s="249"/>
      <c r="G44" s="240"/>
      <c r="H44" s="250"/>
      <c r="I44" s="250"/>
      <c r="J44" s="250"/>
      <c r="K44" s="250"/>
      <c r="L44" s="250"/>
      <c r="M44" s="250"/>
      <c r="N44" s="251"/>
    </row>
    <row r="45" spans="2:14" x14ac:dyDescent="0.25">
      <c r="B45" s="240"/>
      <c r="C45" s="241"/>
      <c r="D45" s="254"/>
      <c r="E45" s="226"/>
      <c r="F45" s="249"/>
      <c r="G45" s="240"/>
      <c r="H45" s="250"/>
      <c r="I45" s="250"/>
      <c r="J45" s="250"/>
      <c r="K45" s="250"/>
      <c r="L45" s="250"/>
      <c r="M45" s="250"/>
      <c r="N45" s="251"/>
    </row>
    <row r="46" spans="2:14" x14ac:dyDescent="0.25">
      <c r="B46" s="240"/>
      <c r="C46" s="241"/>
      <c r="D46" s="254"/>
      <c r="E46" s="226"/>
      <c r="F46" s="249"/>
      <c r="G46" s="240"/>
      <c r="H46" s="250"/>
      <c r="I46" s="250"/>
      <c r="J46" s="250"/>
      <c r="K46" s="250"/>
      <c r="L46" s="250"/>
      <c r="M46" s="250"/>
      <c r="N46" s="251"/>
    </row>
    <row r="47" spans="2:14" x14ac:dyDescent="0.25">
      <c r="B47" s="240"/>
      <c r="C47" s="241"/>
      <c r="D47" s="254"/>
      <c r="E47" s="226"/>
      <c r="F47" s="249"/>
      <c r="G47" s="240"/>
      <c r="H47" s="250"/>
      <c r="I47" s="250"/>
      <c r="J47" s="250"/>
      <c r="K47" s="250"/>
      <c r="L47" s="250"/>
      <c r="M47" s="250"/>
      <c r="N47" s="251"/>
    </row>
    <row r="48" spans="2:14" x14ac:dyDescent="0.25">
      <c r="B48" s="240"/>
      <c r="C48" s="241"/>
      <c r="D48" s="248"/>
      <c r="E48" s="226"/>
      <c r="F48" s="249"/>
      <c r="G48" s="240"/>
      <c r="H48" s="246"/>
      <c r="I48" s="246"/>
      <c r="J48" s="246"/>
      <c r="K48" s="246"/>
      <c r="L48" s="246"/>
      <c r="M48" s="246"/>
      <c r="N48" s="247"/>
    </row>
    <row r="49" spans="2:14" x14ac:dyDescent="0.25">
      <c r="B49" s="240"/>
      <c r="C49" s="241"/>
      <c r="D49" s="248"/>
      <c r="E49" s="226"/>
      <c r="F49" s="249"/>
      <c r="G49" s="240"/>
      <c r="H49" s="246"/>
      <c r="I49" s="246"/>
      <c r="J49" s="246"/>
      <c r="K49" s="246"/>
      <c r="L49" s="246"/>
      <c r="M49" s="246"/>
      <c r="N49" s="247"/>
    </row>
    <row r="50" spans="2:14" x14ac:dyDescent="0.25">
      <c r="B50" s="240"/>
      <c r="C50" s="241"/>
      <c r="D50" s="248"/>
      <c r="E50" s="226"/>
      <c r="F50" s="249"/>
      <c r="G50" s="240"/>
      <c r="H50" s="246"/>
      <c r="I50" s="246"/>
      <c r="J50" s="246"/>
      <c r="K50" s="246"/>
      <c r="L50" s="246"/>
      <c r="M50" s="246"/>
      <c r="N50" s="247"/>
    </row>
    <row r="51" spans="2:14" x14ac:dyDescent="0.25">
      <c r="B51" s="240"/>
      <c r="C51" s="241"/>
      <c r="D51" s="254"/>
      <c r="E51" s="226"/>
      <c r="F51" s="249"/>
      <c r="G51" s="240"/>
      <c r="H51" s="246"/>
      <c r="I51" s="246"/>
      <c r="J51" s="246"/>
      <c r="K51" s="246"/>
      <c r="L51" s="246"/>
      <c r="M51" s="246"/>
      <c r="N51" s="247"/>
    </row>
    <row r="52" spans="2:14" x14ac:dyDescent="0.25">
      <c r="B52" s="240"/>
      <c r="C52" s="241"/>
      <c r="D52" s="248"/>
      <c r="E52" s="226"/>
      <c r="F52" s="249"/>
      <c r="G52" s="240"/>
      <c r="H52" s="246"/>
      <c r="I52" s="246"/>
      <c r="J52" s="246"/>
      <c r="K52" s="246"/>
      <c r="L52" s="246"/>
      <c r="M52" s="246"/>
      <c r="N52" s="247"/>
    </row>
    <row r="53" spans="2:14" x14ac:dyDescent="0.25">
      <c r="B53" s="240"/>
      <c r="C53" s="241"/>
      <c r="D53" s="248"/>
      <c r="E53" s="226"/>
      <c r="F53" s="249"/>
      <c r="G53" s="240"/>
      <c r="H53" s="246"/>
      <c r="I53" s="246"/>
      <c r="J53" s="246"/>
      <c r="K53" s="246"/>
      <c r="L53" s="246"/>
      <c r="M53" s="246"/>
      <c r="N53" s="247"/>
    </row>
    <row r="54" spans="2:14" x14ac:dyDescent="0.25">
      <c r="B54" s="240"/>
      <c r="C54" s="241"/>
      <c r="D54" s="258"/>
      <c r="E54" s="226"/>
      <c r="F54" s="249"/>
      <c r="G54" s="240"/>
      <c r="H54" s="246"/>
      <c r="I54" s="246"/>
      <c r="J54" s="246"/>
      <c r="K54" s="246"/>
      <c r="L54" s="246"/>
      <c r="M54" s="246"/>
      <c r="N54" s="247"/>
    </row>
    <row r="55" spans="2:14" x14ac:dyDescent="0.25">
      <c r="B55" s="240"/>
      <c r="C55" s="241"/>
      <c r="D55" s="248"/>
      <c r="E55" s="226"/>
      <c r="F55" s="249"/>
      <c r="G55" s="240"/>
      <c r="H55" s="246"/>
      <c r="I55" s="246"/>
      <c r="J55" s="246"/>
      <c r="K55" s="246"/>
      <c r="L55" s="246"/>
      <c r="M55" s="246"/>
      <c r="N55" s="247"/>
    </row>
    <row r="56" spans="2:14" x14ac:dyDescent="0.25">
      <c r="B56" s="240"/>
      <c r="C56" s="241"/>
      <c r="D56" s="248"/>
      <c r="E56" s="226"/>
      <c r="F56" s="249"/>
      <c r="G56" s="240"/>
      <c r="H56" s="246"/>
      <c r="I56" s="246"/>
      <c r="J56" s="246"/>
      <c r="K56" s="246"/>
      <c r="L56" s="246"/>
      <c r="M56" s="246"/>
      <c r="N56" s="247"/>
    </row>
    <row r="57" spans="2:14" x14ac:dyDescent="0.25">
      <c r="B57" s="240"/>
      <c r="C57" s="241"/>
      <c r="D57" s="248"/>
      <c r="E57" s="226"/>
      <c r="F57" s="249"/>
      <c r="G57" s="240"/>
      <c r="H57" s="246"/>
      <c r="I57" s="246"/>
      <c r="J57" s="246"/>
      <c r="K57" s="246"/>
      <c r="L57" s="246"/>
      <c r="M57" s="246"/>
      <c r="N57" s="247"/>
    </row>
    <row r="58" spans="2:14" x14ac:dyDescent="0.25">
      <c r="B58" s="240"/>
      <c r="C58" s="241"/>
      <c r="D58" s="248"/>
      <c r="E58" s="226"/>
      <c r="F58" s="249"/>
      <c r="G58" s="240"/>
      <c r="H58" s="246"/>
      <c r="I58" s="246"/>
      <c r="J58" s="246"/>
      <c r="K58" s="246"/>
      <c r="L58" s="246"/>
      <c r="M58" s="246"/>
      <c r="N58" s="247"/>
    </row>
    <row r="59" spans="2:14" x14ac:dyDescent="0.25">
      <c r="B59" s="240"/>
      <c r="C59" s="241"/>
      <c r="D59" s="248"/>
      <c r="E59" s="226"/>
      <c r="F59" s="249"/>
      <c r="G59" s="240"/>
      <c r="H59" s="246"/>
      <c r="I59" s="246"/>
      <c r="J59" s="246"/>
      <c r="K59" s="246"/>
      <c r="L59" s="246"/>
      <c r="M59" s="246"/>
      <c r="N59" s="247"/>
    </row>
    <row r="60" spans="2:14" x14ac:dyDescent="0.25">
      <c r="B60" s="240"/>
      <c r="C60" s="241"/>
      <c r="D60" s="258"/>
      <c r="E60" s="226"/>
      <c r="F60" s="249"/>
      <c r="G60" s="240"/>
      <c r="H60" s="246"/>
      <c r="I60" s="246"/>
      <c r="J60" s="246"/>
      <c r="K60" s="246"/>
      <c r="L60" s="246"/>
      <c r="M60" s="246"/>
      <c r="N60" s="247"/>
    </row>
    <row r="61" spans="2:14" x14ac:dyDescent="0.25">
      <c r="B61" s="240"/>
      <c r="C61" s="241"/>
      <c r="D61" s="248"/>
      <c r="E61" s="226"/>
      <c r="F61" s="249"/>
      <c r="G61" s="240"/>
      <c r="H61" s="246"/>
      <c r="I61" s="246"/>
      <c r="J61" s="246"/>
      <c r="K61" s="246"/>
      <c r="L61" s="246"/>
      <c r="M61" s="246"/>
      <c r="N61" s="247"/>
    </row>
    <row r="62" spans="2:14" x14ac:dyDescent="0.25">
      <c r="B62" s="240"/>
      <c r="C62" s="241"/>
      <c r="D62" s="248"/>
      <c r="E62" s="226"/>
      <c r="F62" s="249"/>
      <c r="G62" s="240"/>
      <c r="H62" s="246"/>
      <c r="I62" s="246"/>
      <c r="J62" s="246"/>
      <c r="K62" s="246"/>
      <c r="L62" s="246"/>
      <c r="M62" s="246"/>
      <c r="N62" s="247"/>
    </row>
    <row r="63" spans="2:14" x14ac:dyDescent="0.25">
      <c r="B63" s="240"/>
      <c r="C63" s="241"/>
      <c r="D63" s="248"/>
      <c r="E63" s="226"/>
      <c r="F63" s="249"/>
      <c r="G63" s="240"/>
      <c r="H63" s="246"/>
      <c r="I63" s="246"/>
      <c r="J63" s="246"/>
      <c r="K63" s="246"/>
      <c r="L63" s="246"/>
      <c r="M63" s="246"/>
      <c r="N63" s="247"/>
    </row>
    <row r="64" spans="2:14" x14ac:dyDescent="0.25">
      <c r="B64" s="240"/>
      <c r="C64" s="241"/>
      <c r="D64" s="248"/>
      <c r="E64" s="226"/>
      <c r="F64" s="249"/>
      <c r="G64" s="240"/>
      <c r="H64" s="246"/>
      <c r="I64" s="246"/>
      <c r="J64" s="246"/>
      <c r="K64" s="246"/>
      <c r="L64" s="246"/>
      <c r="M64" s="246"/>
      <c r="N64" s="247"/>
    </row>
    <row r="65" spans="2:14" x14ac:dyDescent="0.25">
      <c r="B65" s="240"/>
      <c r="C65" s="241"/>
      <c r="D65" s="258"/>
      <c r="E65" s="226"/>
      <c r="F65" s="249"/>
      <c r="G65" s="240"/>
      <c r="H65" s="246"/>
      <c r="I65" s="246"/>
      <c r="J65" s="246"/>
      <c r="K65" s="246"/>
      <c r="L65" s="246"/>
      <c r="M65" s="246"/>
      <c r="N65" s="247"/>
    </row>
    <row r="66" spans="2:14" x14ac:dyDescent="0.25">
      <c r="B66" s="240"/>
      <c r="C66" s="241"/>
      <c r="D66" s="258"/>
      <c r="E66" s="226"/>
      <c r="F66" s="249"/>
      <c r="G66" s="240"/>
      <c r="H66" s="246"/>
      <c r="I66" s="246"/>
      <c r="J66" s="246"/>
      <c r="K66" s="246"/>
      <c r="L66" s="246"/>
      <c r="M66" s="246"/>
      <c r="N66" s="247"/>
    </row>
    <row r="67" spans="2:14" x14ac:dyDescent="0.25">
      <c r="B67" s="240"/>
      <c r="C67" s="241"/>
      <c r="D67" s="258"/>
      <c r="E67" s="226"/>
      <c r="F67" s="249"/>
      <c r="G67" s="240"/>
      <c r="H67" s="246"/>
      <c r="I67" s="246"/>
      <c r="J67" s="246"/>
      <c r="K67" s="246"/>
      <c r="L67" s="246"/>
      <c r="M67" s="246"/>
      <c r="N67" s="247"/>
    </row>
    <row r="68" spans="2:14" x14ac:dyDescent="0.25">
      <c r="B68" s="252"/>
      <c r="C68" s="253"/>
      <c r="D68" s="259"/>
      <c r="E68" s="260"/>
      <c r="F68" s="261"/>
      <c r="G68" s="262"/>
      <c r="H68" s="263"/>
      <c r="I68" s="263"/>
      <c r="J68" s="263"/>
      <c r="K68" s="263"/>
      <c r="L68" s="263"/>
      <c r="M68" s="263"/>
      <c r="N68" s="264"/>
    </row>
  </sheetData>
  <mergeCells count="1">
    <mergeCell ref="H4:H7"/>
  </mergeCells>
  <dataValidations disablePrompts="1" count="1">
    <dataValidation type="list" allowBlank="1" showInputMessage="1" showErrorMessage="1" sqref="C17" xr:uid="{4A568923-4304-4125-A5A7-DB12E35D5EA8}">
      <formula1>$D$17:$D$19</formula1>
    </dataValidation>
  </dataValidations>
  <pageMargins left="0.7" right="0.7" top="0.75" bottom="0.75" header="0.3" footer="0.3"/>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792480</xdr:colOff>
                    <xdr:row>6</xdr:row>
                    <xdr:rowOff>99060</xdr:rowOff>
                  </from>
                  <to>
                    <xdr:col>2</xdr:col>
                    <xdr:colOff>2125980</xdr:colOff>
                    <xdr:row>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16F4-CDDB-48DD-9F01-0D0E564C2644}">
  <sheetPr codeName="Sheet2">
    <tabColor rgb="FF00B050"/>
  </sheetPr>
  <dimension ref="B1:N75"/>
  <sheetViews>
    <sheetView view="pageLayout" topLeftCell="A16" zoomScaleNormal="85" zoomScaleSheetLayoutView="100" workbookViewId="0">
      <selection activeCell="D68" sqref="D68"/>
    </sheetView>
  </sheetViews>
  <sheetFormatPr defaultColWidth="6.88671875" defaultRowHeight="13.2" x14ac:dyDescent="0.25"/>
  <cols>
    <col min="1" max="1" width="0.88671875" style="1" customWidth="1"/>
    <col min="2" max="2" width="11.5546875" style="55"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3" x14ac:dyDescent="0.25">
      <c r="G1" s="159"/>
    </row>
    <row r="2" spans="2:13" x14ac:dyDescent="0.25">
      <c r="B2" s="484" t="str">
        <f>Client1</f>
        <v>Province of KwaZulu-Natal</v>
      </c>
      <c r="C2" s="484"/>
      <c r="D2" s="484"/>
      <c r="E2" s="482" t="str">
        <f>"Contract No. "&amp;ContractNo</f>
        <v>Contract No. ZNB01208/00000/00/PMC/INF/21/T</v>
      </c>
      <c r="F2" s="482"/>
      <c r="G2" s="482"/>
      <c r="J2" s="394"/>
      <c r="K2" s="394"/>
      <c r="L2" s="394"/>
      <c r="M2" s="395"/>
    </row>
    <row r="3" spans="2:13" x14ac:dyDescent="0.25">
      <c r="B3" s="484" t="str">
        <f>Client2</f>
        <v>Department of Transport</v>
      </c>
      <c r="C3" s="484"/>
      <c r="D3" s="484"/>
      <c r="E3" s="482"/>
      <c r="F3" s="482"/>
      <c r="G3" s="482"/>
      <c r="J3" s="396"/>
      <c r="K3" s="396"/>
      <c r="L3" s="396"/>
      <c r="M3" s="396"/>
    </row>
    <row r="4" spans="2:13" x14ac:dyDescent="0.25">
      <c r="B4" s="485"/>
      <c r="C4" s="485"/>
      <c r="D4" s="485"/>
      <c r="E4" s="483"/>
      <c r="F4" s="483"/>
      <c r="G4" s="483"/>
      <c r="J4" s="57"/>
      <c r="K4" s="57"/>
      <c r="L4" s="57"/>
      <c r="M4" s="57"/>
    </row>
    <row r="5" spans="2:13" x14ac:dyDescent="0.25">
      <c r="B5" s="493" t="s">
        <v>8</v>
      </c>
      <c r="C5" s="494"/>
      <c r="D5" s="494"/>
      <c r="E5" s="494"/>
      <c r="F5" s="494"/>
      <c r="G5" s="490" t="str">
        <f>"CHAPTER "&amp;B11</f>
        <v>CHAPTER C1.2</v>
      </c>
      <c r="H5" s="6"/>
      <c r="J5" s="57"/>
      <c r="K5" s="57"/>
      <c r="L5" s="57"/>
      <c r="M5" s="57"/>
    </row>
    <row r="6" spans="2:13" ht="7.5" customHeight="1" x14ac:dyDescent="0.25">
      <c r="B6" s="486" t="str">
        <f>ContractDescription</f>
        <v>PROVISION OF ROUTINE AND SAFETY MAINTENANCE ON VARIOUS ROADS WITHIN THE LOTHENI ZONE - VULINDLELA AREA OFFICE</v>
      </c>
      <c r="C6" s="487"/>
      <c r="D6" s="487"/>
      <c r="E6" s="487"/>
      <c r="F6" s="487"/>
      <c r="G6" s="491"/>
      <c r="H6" s="8"/>
      <c r="J6" s="57"/>
      <c r="K6" s="57"/>
      <c r="L6" s="57"/>
      <c r="M6" s="57"/>
    </row>
    <row r="7" spans="2:13" ht="12.75" customHeight="1" x14ac:dyDescent="0.25">
      <c r="B7" s="486"/>
      <c r="C7" s="487"/>
      <c r="D7" s="487"/>
      <c r="E7" s="487"/>
      <c r="F7" s="487"/>
      <c r="G7" s="491"/>
      <c r="H7" s="8"/>
      <c r="J7" s="57"/>
      <c r="K7" s="57"/>
      <c r="L7" s="57"/>
      <c r="M7" s="57"/>
    </row>
    <row r="8" spans="2:13" ht="7.5" customHeight="1" x14ac:dyDescent="0.25">
      <c r="B8" s="488"/>
      <c r="C8" s="489"/>
      <c r="D8" s="489"/>
      <c r="E8" s="489"/>
      <c r="F8" s="489"/>
      <c r="G8" s="492"/>
      <c r="H8" s="8"/>
      <c r="J8" s="57"/>
      <c r="K8" s="57"/>
      <c r="L8" s="57"/>
      <c r="M8" s="57"/>
    </row>
    <row r="9" spans="2:13" s="9" customFormat="1" ht="24.9" customHeight="1" x14ac:dyDescent="0.25">
      <c r="B9" s="54" t="s">
        <v>0</v>
      </c>
      <c r="C9" s="11" t="s">
        <v>1</v>
      </c>
      <c r="D9" s="11" t="s">
        <v>2</v>
      </c>
      <c r="E9" s="11" t="s">
        <v>3</v>
      </c>
      <c r="F9" s="11" t="s">
        <v>4</v>
      </c>
      <c r="G9" s="11" t="s">
        <v>5</v>
      </c>
      <c r="H9" s="12"/>
      <c r="J9" s="397"/>
      <c r="K9" s="397"/>
      <c r="L9" s="397"/>
      <c r="M9" s="397"/>
    </row>
    <row r="10" spans="2:13" x14ac:dyDescent="0.25">
      <c r="B10" s="42"/>
      <c r="C10" s="14"/>
      <c r="D10" s="15"/>
      <c r="E10" s="15"/>
      <c r="F10" s="16"/>
      <c r="G10" s="23" t="str">
        <f t="shared" ref="G10:G24" si="0">IF(D10="","",E10*F10)</f>
        <v/>
      </c>
      <c r="H10" s="18"/>
      <c r="J10" s="398"/>
      <c r="K10" s="398"/>
      <c r="L10" s="398"/>
      <c r="M10" s="398"/>
    </row>
    <row r="11" spans="2:13" x14ac:dyDescent="0.25">
      <c r="B11" s="53" t="s">
        <v>16</v>
      </c>
      <c r="C11" s="20" t="s">
        <v>13</v>
      </c>
      <c r="D11" s="21"/>
      <c r="E11" s="21"/>
      <c r="F11" s="16"/>
      <c r="G11" s="23" t="str">
        <f t="shared" si="0"/>
        <v/>
      </c>
      <c r="H11" s="37"/>
      <c r="J11" s="399"/>
      <c r="K11" s="399"/>
      <c r="L11" s="399"/>
      <c r="M11" s="399"/>
    </row>
    <row r="12" spans="2:13" x14ac:dyDescent="0.25">
      <c r="B12" s="42"/>
      <c r="C12" s="14"/>
      <c r="D12" s="21"/>
      <c r="E12" s="22"/>
      <c r="F12" s="16"/>
      <c r="G12" s="23" t="str">
        <f t="shared" si="0"/>
        <v/>
      </c>
      <c r="H12" s="37"/>
      <c r="J12" s="400"/>
      <c r="K12" s="400"/>
      <c r="L12" s="400"/>
      <c r="M12" s="400"/>
    </row>
    <row r="13" spans="2:13" x14ac:dyDescent="0.25">
      <c r="B13" s="42" t="s">
        <v>14</v>
      </c>
      <c r="C13" s="14" t="s">
        <v>15</v>
      </c>
      <c r="D13" s="21"/>
      <c r="E13" s="22"/>
      <c r="F13" s="16"/>
      <c r="G13" s="23" t="str">
        <f t="shared" si="0"/>
        <v/>
      </c>
      <c r="H13" s="37"/>
      <c r="J13" s="401"/>
      <c r="K13" s="401"/>
      <c r="L13" s="401"/>
      <c r="M13" s="401"/>
    </row>
    <row r="14" spans="2:13" s="138" customFormat="1" x14ac:dyDescent="0.25">
      <c r="B14" s="139"/>
      <c r="C14" s="146"/>
      <c r="D14" s="147"/>
      <c r="E14" s="144"/>
      <c r="F14" s="16"/>
      <c r="G14" s="23" t="str">
        <f t="shared" si="0"/>
        <v/>
      </c>
      <c r="H14" s="145"/>
      <c r="J14" s="402"/>
      <c r="K14" s="402"/>
      <c r="L14" s="402"/>
      <c r="M14" s="402"/>
    </row>
    <row r="15" spans="2:13" s="138" customFormat="1" x14ac:dyDescent="0.25">
      <c r="B15" s="139" t="s">
        <v>413</v>
      </c>
      <c r="C15" s="92" t="s">
        <v>415</v>
      </c>
      <c r="D15" s="141" t="s">
        <v>11</v>
      </c>
      <c r="E15" s="144">
        <v>1</v>
      </c>
      <c r="F15" s="406"/>
      <c r="G15" s="407"/>
      <c r="H15" s="145"/>
      <c r="J15" s="402"/>
      <c r="K15" s="402"/>
      <c r="L15" s="402"/>
      <c r="M15" s="402"/>
    </row>
    <row r="16" spans="2:13" s="138" customFormat="1" x14ac:dyDescent="0.25">
      <c r="B16" s="139"/>
      <c r="C16" s="140"/>
      <c r="D16" s="141"/>
      <c r="E16" s="144"/>
      <c r="F16" s="406"/>
      <c r="G16" s="407"/>
      <c r="H16" s="142"/>
      <c r="J16" s="402"/>
      <c r="K16" s="402"/>
      <c r="L16" s="402"/>
      <c r="M16" s="402"/>
    </row>
    <row r="17" spans="2:14" s="138" customFormat="1" x14ac:dyDescent="0.25">
      <c r="B17" s="139" t="s">
        <v>18</v>
      </c>
      <c r="C17" s="140" t="s">
        <v>414</v>
      </c>
      <c r="D17" s="141" t="s">
        <v>17</v>
      </c>
      <c r="E17" s="144">
        <f>_Duration</f>
        <v>24</v>
      </c>
      <c r="F17" s="406"/>
      <c r="G17" s="407"/>
      <c r="H17" s="148"/>
      <c r="J17" s="403"/>
      <c r="K17" s="403"/>
      <c r="L17" s="403"/>
      <c r="M17" s="403"/>
    </row>
    <row r="18" spans="2:14" s="138" customFormat="1" x14ac:dyDescent="0.25">
      <c r="B18" s="139"/>
      <c r="C18" s="140"/>
      <c r="D18" s="141"/>
      <c r="E18" s="144"/>
      <c r="F18" s="406"/>
      <c r="G18" s="407"/>
      <c r="H18" s="142"/>
      <c r="J18" s="403"/>
      <c r="K18" s="403"/>
      <c r="L18" s="403"/>
      <c r="M18" s="403"/>
    </row>
    <row r="19" spans="2:14" s="138" customFormat="1" ht="26.4" x14ac:dyDescent="0.25">
      <c r="B19" s="139" t="s">
        <v>19</v>
      </c>
      <c r="C19" s="140" t="s">
        <v>20</v>
      </c>
      <c r="D19" s="141" t="s">
        <v>17</v>
      </c>
      <c r="E19" s="144">
        <f>_Duration</f>
        <v>24</v>
      </c>
      <c r="F19" s="406"/>
      <c r="G19" s="407"/>
      <c r="H19" s="142"/>
      <c r="J19" s="403"/>
      <c r="K19" s="403"/>
      <c r="L19" s="403"/>
      <c r="M19" s="403"/>
    </row>
    <row r="20" spans="2:14" x14ac:dyDescent="0.25">
      <c r="B20" s="42"/>
      <c r="C20" s="14"/>
      <c r="D20" s="15"/>
      <c r="E20" s="24"/>
      <c r="F20" s="406"/>
      <c r="G20" s="407"/>
      <c r="H20" s="18"/>
      <c r="J20" s="404"/>
      <c r="K20" s="404"/>
      <c r="L20" s="404"/>
      <c r="M20" s="404"/>
    </row>
    <row r="21" spans="2:14" x14ac:dyDescent="0.25">
      <c r="B21" s="53" t="s">
        <v>317</v>
      </c>
      <c r="C21" s="20" t="s">
        <v>318</v>
      </c>
      <c r="D21" s="21"/>
      <c r="E21" s="21"/>
      <c r="F21" s="406"/>
      <c r="G21" s="407"/>
      <c r="H21" s="18"/>
      <c r="J21" s="400"/>
      <c r="K21" s="400"/>
      <c r="L21" s="400"/>
      <c r="M21" s="400"/>
    </row>
    <row r="22" spans="2:14" s="34" customFormat="1" x14ac:dyDescent="0.25">
      <c r="B22" s="42"/>
      <c r="C22" s="14"/>
      <c r="D22" s="21"/>
      <c r="E22" s="21"/>
      <c r="F22" s="406"/>
      <c r="G22" s="407"/>
      <c r="H22" s="18"/>
      <c r="J22" s="400"/>
      <c r="K22" s="400"/>
      <c r="L22" s="400"/>
      <c r="M22" s="400"/>
    </row>
    <row r="23" spans="2:14" x14ac:dyDescent="0.25">
      <c r="B23" s="42" t="s">
        <v>316</v>
      </c>
      <c r="C23" s="14" t="s">
        <v>319</v>
      </c>
      <c r="D23" s="21" t="s">
        <v>155</v>
      </c>
      <c r="E23" s="266">
        <v>1</v>
      </c>
      <c r="F23" s="406">
        <v>250000</v>
      </c>
      <c r="G23" s="407">
        <f t="shared" si="0"/>
        <v>250000</v>
      </c>
      <c r="H23" s="38"/>
      <c r="J23" s="400"/>
      <c r="K23" s="400"/>
      <c r="L23" s="400"/>
      <c r="M23" s="400"/>
    </row>
    <row r="24" spans="2:14" x14ac:dyDescent="0.25">
      <c r="B24" s="42"/>
      <c r="C24" s="14"/>
      <c r="D24" s="21"/>
      <c r="E24" s="21"/>
      <c r="F24" s="406"/>
      <c r="G24" s="407" t="str">
        <f t="shared" si="0"/>
        <v/>
      </c>
      <c r="H24" s="38"/>
      <c r="J24" s="400"/>
      <c r="K24" s="400"/>
      <c r="L24" s="400"/>
      <c r="M24" s="400"/>
      <c r="N24" s="1" t="s">
        <v>285</v>
      </c>
    </row>
    <row r="25" spans="2:14" ht="26.4" x14ac:dyDescent="0.25">
      <c r="B25" s="42"/>
      <c r="C25" s="14" t="s">
        <v>320</v>
      </c>
      <c r="D25" s="21" t="s">
        <v>25</v>
      </c>
      <c r="E25" s="266">
        <f>G23</f>
        <v>250000</v>
      </c>
      <c r="F25" s="406"/>
      <c r="G25" s="407"/>
      <c r="H25" s="37"/>
      <c r="J25" s="400"/>
      <c r="K25" s="400"/>
      <c r="L25" s="400"/>
      <c r="M25" s="400"/>
    </row>
    <row r="26" spans="2:14" x14ac:dyDescent="0.25">
      <c r="B26" s="42"/>
      <c r="C26" s="14"/>
      <c r="D26" s="21"/>
      <c r="E26" s="21"/>
      <c r="F26" s="406"/>
      <c r="G26" s="407"/>
      <c r="H26" s="37"/>
      <c r="J26" s="400"/>
      <c r="K26" s="400"/>
      <c r="L26" s="400"/>
      <c r="M26" s="400"/>
    </row>
    <row r="27" spans="2:14" x14ac:dyDescent="0.25">
      <c r="B27" s="42" t="s">
        <v>321</v>
      </c>
      <c r="C27" s="14" t="s">
        <v>322</v>
      </c>
      <c r="D27" s="21"/>
      <c r="E27" s="21"/>
      <c r="F27" s="406"/>
      <c r="G27" s="407"/>
      <c r="H27" s="37"/>
      <c r="J27" s="400"/>
      <c r="K27" s="400"/>
      <c r="L27" s="400"/>
      <c r="M27" s="400"/>
    </row>
    <row r="28" spans="2:14" x14ac:dyDescent="0.25">
      <c r="B28" s="42"/>
      <c r="C28" s="14"/>
      <c r="D28" s="21"/>
      <c r="E28" s="21"/>
      <c r="F28" s="406"/>
      <c r="G28" s="407" t="str">
        <f>IF(D28="","",E28*F28)</f>
        <v/>
      </c>
      <c r="H28" s="37"/>
      <c r="J28" s="400"/>
      <c r="K28" s="400"/>
      <c r="L28" s="400"/>
      <c r="M28" s="400"/>
    </row>
    <row r="29" spans="2:14" x14ac:dyDescent="0.25">
      <c r="B29" s="42"/>
      <c r="C29" s="14" t="s">
        <v>323</v>
      </c>
      <c r="D29" s="21" t="s">
        <v>155</v>
      </c>
      <c r="E29" s="266">
        <v>1</v>
      </c>
      <c r="F29" s="406">
        <v>100000</v>
      </c>
      <c r="G29" s="407">
        <f>IF(D29="","",E29*F29)</f>
        <v>100000</v>
      </c>
      <c r="H29" s="37"/>
      <c r="J29" s="400"/>
      <c r="K29" s="400"/>
      <c r="L29" s="400"/>
      <c r="M29" s="400"/>
    </row>
    <row r="30" spans="2:14" x14ac:dyDescent="0.25">
      <c r="B30" s="42"/>
      <c r="C30" s="14"/>
      <c r="D30" s="21"/>
      <c r="E30" s="21"/>
      <c r="F30" s="406"/>
      <c r="G30" s="407"/>
      <c r="H30" s="37"/>
      <c r="J30" s="400"/>
      <c r="K30" s="400"/>
      <c r="L30" s="400"/>
      <c r="M30" s="400"/>
    </row>
    <row r="31" spans="2:14" ht="26.4" x14ac:dyDescent="0.25">
      <c r="B31" s="42"/>
      <c r="C31" s="14" t="s">
        <v>324</v>
      </c>
      <c r="D31" s="21" t="s">
        <v>25</v>
      </c>
      <c r="E31" s="266">
        <f>G29</f>
        <v>100000</v>
      </c>
      <c r="F31" s="406"/>
      <c r="G31" s="407"/>
      <c r="H31" s="37"/>
      <c r="J31" s="400"/>
      <c r="K31" s="400"/>
      <c r="L31" s="400"/>
      <c r="M31" s="400"/>
    </row>
    <row r="32" spans="2:14" x14ac:dyDescent="0.25">
      <c r="B32" s="42"/>
      <c r="C32" s="14"/>
      <c r="D32" s="21"/>
      <c r="E32" s="21"/>
      <c r="F32" s="406"/>
      <c r="G32" s="407"/>
      <c r="H32" s="37"/>
      <c r="J32" s="400"/>
      <c r="K32" s="400"/>
      <c r="L32" s="400"/>
      <c r="M32" s="400"/>
    </row>
    <row r="33" spans="2:13" x14ac:dyDescent="0.25">
      <c r="B33" s="53" t="s">
        <v>27</v>
      </c>
      <c r="C33" s="20" t="s">
        <v>28</v>
      </c>
      <c r="D33" s="21"/>
      <c r="E33" s="21"/>
      <c r="F33" s="406"/>
      <c r="G33" s="407"/>
      <c r="H33" s="37"/>
      <c r="J33" s="400"/>
      <c r="K33" s="400"/>
      <c r="L33" s="400"/>
      <c r="M33" s="400"/>
    </row>
    <row r="34" spans="2:13" x14ac:dyDescent="0.25">
      <c r="B34" s="42"/>
      <c r="C34" s="14"/>
      <c r="D34" s="21"/>
      <c r="E34" s="21"/>
      <c r="F34" s="406"/>
      <c r="G34" s="407"/>
      <c r="H34" s="37"/>
      <c r="J34" s="400"/>
      <c r="K34" s="400"/>
      <c r="L34" s="400"/>
      <c r="M34" s="400"/>
    </row>
    <row r="35" spans="2:13" x14ac:dyDescent="0.25">
      <c r="B35" s="42" t="s">
        <v>29</v>
      </c>
      <c r="C35" s="14" t="s">
        <v>30</v>
      </c>
      <c r="D35" s="21" t="s">
        <v>11</v>
      </c>
      <c r="E35" s="21">
        <v>1</v>
      </c>
      <c r="F35" s="406"/>
      <c r="G35" s="407"/>
      <c r="H35" s="37"/>
      <c r="J35" s="400"/>
      <c r="K35" s="400"/>
      <c r="L35" s="400"/>
      <c r="M35" s="400"/>
    </row>
    <row r="36" spans="2:13" x14ac:dyDescent="0.25">
      <c r="B36" s="42"/>
      <c r="C36" s="14"/>
      <c r="D36" s="21"/>
      <c r="E36" s="21"/>
      <c r="F36" s="406"/>
      <c r="G36" s="407"/>
      <c r="H36" s="37"/>
      <c r="J36" s="400"/>
      <c r="K36" s="400"/>
      <c r="L36" s="400"/>
      <c r="M36" s="400"/>
    </row>
    <row r="37" spans="2:13" x14ac:dyDescent="0.25">
      <c r="B37" s="42" t="s">
        <v>31</v>
      </c>
      <c r="C37" s="14" t="s">
        <v>32</v>
      </c>
      <c r="D37" s="21" t="s">
        <v>17</v>
      </c>
      <c r="E37" s="144">
        <f>_Duration</f>
        <v>24</v>
      </c>
      <c r="F37" s="406"/>
      <c r="G37" s="407"/>
      <c r="H37" s="37"/>
      <c r="J37" s="400"/>
      <c r="K37" s="400"/>
      <c r="L37" s="400"/>
      <c r="M37" s="400"/>
    </row>
    <row r="38" spans="2:13" x14ac:dyDescent="0.25">
      <c r="B38" s="42"/>
      <c r="C38" s="14"/>
      <c r="D38" s="21"/>
      <c r="E38" s="144"/>
      <c r="F38" s="406"/>
      <c r="G38" s="407"/>
      <c r="H38" s="37"/>
      <c r="J38" s="400"/>
      <c r="K38" s="400"/>
      <c r="L38" s="400"/>
      <c r="M38" s="400"/>
    </row>
    <row r="39" spans="2:13" x14ac:dyDescent="0.25">
      <c r="B39" s="53" t="s">
        <v>481</v>
      </c>
      <c r="C39" s="20" t="s">
        <v>482</v>
      </c>
      <c r="D39" s="67"/>
      <c r="E39" s="67"/>
      <c r="F39" s="406"/>
      <c r="G39" s="407"/>
      <c r="H39" s="37"/>
      <c r="J39" s="400"/>
      <c r="K39" s="400"/>
      <c r="L39" s="400"/>
      <c r="M39" s="400"/>
    </row>
    <row r="40" spans="2:13" x14ac:dyDescent="0.25">
      <c r="B40" s="102"/>
      <c r="C40" s="155"/>
      <c r="D40" s="67"/>
      <c r="E40" s="67"/>
      <c r="F40" s="406"/>
      <c r="G40" s="407"/>
      <c r="H40" s="37"/>
      <c r="J40" s="400"/>
      <c r="K40" s="400"/>
      <c r="L40" s="400"/>
      <c r="M40" s="400"/>
    </row>
    <row r="41" spans="2:13" x14ac:dyDescent="0.25">
      <c r="B41" s="102" t="s">
        <v>483</v>
      </c>
      <c r="C41" s="155" t="s">
        <v>484</v>
      </c>
      <c r="D41" s="67"/>
      <c r="E41" s="67"/>
      <c r="F41" s="406"/>
      <c r="G41" s="407"/>
      <c r="H41" s="37"/>
      <c r="J41" s="400"/>
      <c r="K41" s="400"/>
      <c r="L41" s="400"/>
      <c r="M41" s="400"/>
    </row>
    <row r="42" spans="2:13" x14ac:dyDescent="0.25">
      <c r="B42" s="102"/>
      <c r="C42" s="155"/>
      <c r="D42" s="67"/>
      <c r="E42" s="67"/>
      <c r="F42" s="406"/>
      <c r="G42" s="407"/>
      <c r="H42" s="37"/>
      <c r="J42" s="400"/>
      <c r="K42" s="400"/>
      <c r="L42" s="400"/>
      <c r="M42" s="400"/>
    </row>
    <row r="43" spans="2:13" x14ac:dyDescent="0.25">
      <c r="B43" s="102" t="s">
        <v>34</v>
      </c>
      <c r="C43" s="155" t="s">
        <v>485</v>
      </c>
      <c r="D43" s="67" t="s">
        <v>486</v>
      </c>
      <c r="E43" s="67">
        <v>24</v>
      </c>
      <c r="F43" s="406"/>
      <c r="G43" s="407"/>
      <c r="H43" s="37"/>
      <c r="J43" s="400"/>
      <c r="K43" s="400"/>
      <c r="L43" s="400"/>
      <c r="M43" s="400"/>
    </row>
    <row r="44" spans="2:13" x14ac:dyDescent="0.25">
      <c r="B44" s="102" t="s">
        <v>35</v>
      </c>
      <c r="C44" s="155" t="s">
        <v>487</v>
      </c>
      <c r="D44" s="67" t="s">
        <v>486</v>
      </c>
      <c r="E44" s="67">
        <v>24</v>
      </c>
      <c r="F44" s="406"/>
      <c r="G44" s="407"/>
      <c r="H44" s="37"/>
      <c r="J44" s="400"/>
      <c r="K44" s="400"/>
      <c r="L44" s="400"/>
      <c r="M44" s="400"/>
    </row>
    <row r="45" spans="2:13" x14ac:dyDescent="0.25">
      <c r="B45" s="102" t="s">
        <v>36</v>
      </c>
      <c r="C45" s="155" t="s">
        <v>488</v>
      </c>
      <c r="D45" s="67" t="s">
        <v>486</v>
      </c>
      <c r="E45" s="67">
        <v>24</v>
      </c>
      <c r="F45" s="406"/>
      <c r="G45" s="407"/>
      <c r="H45" s="37"/>
      <c r="J45" s="400"/>
      <c r="K45" s="400"/>
      <c r="L45" s="400"/>
      <c r="M45" s="400"/>
    </row>
    <row r="46" spans="2:13" x14ac:dyDescent="0.25">
      <c r="B46" s="102" t="s">
        <v>37</v>
      </c>
      <c r="C46" s="155" t="s">
        <v>489</v>
      </c>
      <c r="D46" s="67" t="s">
        <v>486</v>
      </c>
      <c r="E46" s="67">
        <v>24</v>
      </c>
      <c r="F46" s="406"/>
      <c r="G46" s="407"/>
      <c r="H46" s="37"/>
      <c r="J46" s="400"/>
      <c r="K46" s="400"/>
      <c r="L46" s="400"/>
      <c r="M46" s="400"/>
    </row>
    <row r="47" spans="2:13" x14ac:dyDescent="0.25">
      <c r="B47" s="102" t="s">
        <v>38</v>
      </c>
      <c r="C47" s="155" t="s">
        <v>490</v>
      </c>
      <c r="D47" s="67" t="s">
        <v>486</v>
      </c>
      <c r="E47" s="67">
        <v>24</v>
      </c>
      <c r="F47" s="406"/>
      <c r="G47" s="407"/>
      <c r="H47" s="37"/>
      <c r="J47" s="400"/>
      <c r="K47" s="400"/>
      <c r="L47" s="400"/>
      <c r="M47" s="400"/>
    </row>
    <row r="48" spans="2:13" x14ac:dyDescent="0.25">
      <c r="B48" s="102" t="s">
        <v>39</v>
      </c>
      <c r="C48" s="155" t="s">
        <v>491</v>
      </c>
      <c r="D48" s="67" t="s">
        <v>486</v>
      </c>
      <c r="E48" s="67">
        <v>24</v>
      </c>
      <c r="F48" s="406"/>
      <c r="G48" s="407"/>
      <c r="H48" s="37"/>
      <c r="J48" s="400"/>
      <c r="K48" s="400"/>
      <c r="L48" s="400"/>
      <c r="M48" s="400"/>
    </row>
    <row r="49" spans="2:13" x14ac:dyDescent="0.25">
      <c r="B49" s="42"/>
      <c r="C49" s="14"/>
      <c r="D49" s="21"/>
      <c r="E49" s="144"/>
      <c r="F49" s="406"/>
      <c r="G49" s="407"/>
      <c r="H49" s="37"/>
      <c r="J49" s="400"/>
      <c r="K49" s="400"/>
      <c r="L49" s="400"/>
      <c r="M49" s="400"/>
    </row>
    <row r="50" spans="2:13" ht="26.4" x14ac:dyDescent="0.25">
      <c r="B50" s="102" t="s">
        <v>492</v>
      </c>
      <c r="C50" s="155" t="s">
        <v>493</v>
      </c>
      <c r="D50" s="67"/>
      <c r="E50" s="67"/>
      <c r="F50" s="406"/>
      <c r="G50" s="407"/>
      <c r="H50" s="37"/>
      <c r="J50" s="400"/>
      <c r="K50" s="400"/>
      <c r="L50" s="400"/>
      <c r="M50" s="400"/>
    </row>
    <row r="51" spans="2:13" x14ac:dyDescent="0.25">
      <c r="B51" s="102" t="s">
        <v>34</v>
      </c>
      <c r="C51" s="155" t="s">
        <v>494</v>
      </c>
      <c r="D51" s="67" t="s">
        <v>486</v>
      </c>
      <c r="E51" s="67">
        <v>24</v>
      </c>
      <c r="F51" s="406"/>
      <c r="G51" s="407"/>
      <c r="H51" s="37"/>
      <c r="J51" s="400"/>
      <c r="K51" s="400"/>
      <c r="L51" s="400"/>
      <c r="M51" s="400"/>
    </row>
    <row r="52" spans="2:13" x14ac:dyDescent="0.25">
      <c r="B52" s="102" t="s">
        <v>35</v>
      </c>
      <c r="C52" s="155" t="s">
        <v>495</v>
      </c>
      <c r="D52" s="67" t="s">
        <v>486</v>
      </c>
      <c r="E52" s="67">
        <v>24</v>
      </c>
      <c r="F52" s="406"/>
      <c r="G52" s="407"/>
      <c r="H52" s="37"/>
      <c r="J52" s="400"/>
      <c r="K52" s="400"/>
      <c r="L52" s="400"/>
      <c r="M52" s="400"/>
    </row>
    <row r="53" spans="2:13" x14ac:dyDescent="0.25">
      <c r="B53" s="102" t="s">
        <v>36</v>
      </c>
      <c r="C53" s="155" t="s">
        <v>496</v>
      </c>
      <c r="D53" s="67" t="s">
        <v>486</v>
      </c>
      <c r="E53" s="67">
        <v>24</v>
      </c>
      <c r="F53" s="406"/>
      <c r="G53" s="407"/>
      <c r="H53" s="37"/>
      <c r="J53" s="400"/>
      <c r="K53" s="400"/>
      <c r="L53" s="400"/>
      <c r="M53" s="400"/>
    </row>
    <row r="54" spans="2:13" x14ac:dyDescent="0.25">
      <c r="B54" s="102" t="s">
        <v>37</v>
      </c>
      <c r="C54" s="155" t="s">
        <v>497</v>
      </c>
      <c r="D54" s="67" t="s">
        <v>486</v>
      </c>
      <c r="E54" s="67">
        <v>24</v>
      </c>
      <c r="F54" s="406"/>
      <c r="G54" s="407"/>
      <c r="H54" s="37"/>
      <c r="J54" s="400"/>
      <c r="K54" s="400"/>
      <c r="L54" s="400"/>
      <c r="M54" s="400"/>
    </row>
    <row r="55" spans="2:13" x14ac:dyDescent="0.25">
      <c r="B55" s="102" t="s">
        <v>38</v>
      </c>
      <c r="C55" s="155" t="s">
        <v>498</v>
      </c>
      <c r="D55" s="67" t="s">
        <v>486</v>
      </c>
      <c r="E55" s="67">
        <v>24</v>
      </c>
      <c r="F55" s="406"/>
      <c r="G55" s="407"/>
      <c r="H55" s="37"/>
      <c r="J55" s="400"/>
      <c r="K55" s="400"/>
      <c r="L55" s="400"/>
      <c r="M55" s="400"/>
    </row>
    <row r="56" spans="2:13" x14ac:dyDescent="0.25">
      <c r="B56" s="102" t="s">
        <v>39</v>
      </c>
      <c r="C56" s="155" t="s">
        <v>499</v>
      </c>
      <c r="D56" s="67" t="s">
        <v>486</v>
      </c>
      <c r="E56" s="67">
        <v>24</v>
      </c>
      <c r="F56" s="406"/>
      <c r="G56" s="407"/>
      <c r="H56" s="37"/>
      <c r="J56" s="400"/>
      <c r="K56" s="400"/>
      <c r="L56" s="400"/>
      <c r="M56" s="400"/>
    </row>
    <row r="57" spans="2:13" x14ac:dyDescent="0.25">
      <c r="B57" s="42"/>
      <c r="C57" s="14"/>
      <c r="D57" s="21"/>
      <c r="E57" s="144"/>
      <c r="F57" s="406"/>
      <c r="G57" s="407"/>
      <c r="H57" s="37"/>
      <c r="J57" s="400"/>
      <c r="K57" s="400"/>
      <c r="L57" s="400"/>
      <c r="M57" s="400"/>
    </row>
    <row r="58" spans="2:13" x14ac:dyDescent="0.25">
      <c r="B58" s="390" t="s">
        <v>500</v>
      </c>
      <c r="C58" s="391" t="s">
        <v>501</v>
      </c>
      <c r="D58" s="67"/>
      <c r="E58" s="67"/>
      <c r="F58" s="406"/>
      <c r="G58" s="407"/>
      <c r="H58" s="37"/>
      <c r="J58" s="400"/>
      <c r="K58" s="400"/>
      <c r="L58" s="400"/>
      <c r="M58" s="400"/>
    </row>
    <row r="59" spans="2:13" x14ac:dyDescent="0.25">
      <c r="B59" s="390"/>
      <c r="C59" s="391"/>
      <c r="D59" s="67"/>
      <c r="E59" s="67"/>
      <c r="F59" s="406"/>
      <c r="G59" s="407"/>
      <c r="H59" s="37"/>
      <c r="J59" s="400"/>
      <c r="K59" s="400"/>
      <c r="L59" s="400"/>
      <c r="M59" s="400"/>
    </row>
    <row r="60" spans="2:13" x14ac:dyDescent="0.25">
      <c r="B60" s="390" t="s">
        <v>34</v>
      </c>
      <c r="C60" s="391" t="s">
        <v>502</v>
      </c>
      <c r="D60" s="67" t="s">
        <v>22</v>
      </c>
      <c r="E60" s="67">
        <v>100</v>
      </c>
      <c r="F60" s="406"/>
      <c r="G60" s="407"/>
      <c r="H60" s="37"/>
      <c r="J60" s="400"/>
      <c r="K60" s="400"/>
      <c r="L60" s="400"/>
      <c r="M60" s="400"/>
    </row>
    <row r="61" spans="2:13" x14ac:dyDescent="0.25">
      <c r="B61" s="390" t="s">
        <v>35</v>
      </c>
      <c r="C61" s="391" t="s">
        <v>503</v>
      </c>
      <c r="D61" s="67" t="s">
        <v>22</v>
      </c>
      <c r="E61" s="67">
        <v>100</v>
      </c>
      <c r="F61" s="406"/>
      <c r="G61" s="407"/>
      <c r="H61" s="37"/>
      <c r="J61" s="400"/>
      <c r="K61" s="400"/>
      <c r="L61" s="400"/>
      <c r="M61" s="400"/>
    </row>
    <row r="62" spans="2:13" x14ac:dyDescent="0.25">
      <c r="B62" s="390" t="s">
        <v>40</v>
      </c>
      <c r="C62" s="391" t="s">
        <v>504</v>
      </c>
      <c r="D62" s="67" t="s">
        <v>22</v>
      </c>
      <c r="E62" s="67">
        <v>100</v>
      </c>
      <c r="F62" s="406"/>
      <c r="G62" s="407"/>
      <c r="H62" s="37"/>
      <c r="J62" s="400"/>
      <c r="K62" s="400"/>
      <c r="L62" s="400"/>
      <c r="M62" s="400"/>
    </row>
    <row r="63" spans="2:13" x14ac:dyDescent="0.25">
      <c r="B63" s="390"/>
      <c r="C63" s="391"/>
      <c r="D63" s="67"/>
      <c r="E63" s="67"/>
      <c r="F63" s="406"/>
      <c r="G63" s="407"/>
      <c r="H63" s="37"/>
      <c r="J63" s="400"/>
      <c r="K63" s="400"/>
      <c r="L63" s="400"/>
      <c r="M63" s="400"/>
    </row>
    <row r="64" spans="2:13" x14ac:dyDescent="0.25">
      <c r="B64" s="390" t="s">
        <v>505</v>
      </c>
      <c r="C64" s="391" t="s">
        <v>506</v>
      </c>
      <c r="D64" s="67"/>
      <c r="E64" s="67"/>
      <c r="F64" s="408"/>
      <c r="G64" s="409"/>
      <c r="H64" s="37"/>
      <c r="J64" s="400"/>
      <c r="K64" s="400"/>
      <c r="L64" s="400"/>
      <c r="M64" s="400"/>
    </row>
    <row r="65" spans="2:13" x14ac:dyDescent="0.25">
      <c r="B65" s="390"/>
      <c r="C65" s="391"/>
      <c r="D65" s="67"/>
      <c r="E65" s="67"/>
      <c r="F65" s="408"/>
      <c r="G65" s="409"/>
      <c r="H65" s="37"/>
      <c r="J65" s="400"/>
      <c r="K65" s="400"/>
      <c r="L65" s="400"/>
      <c r="M65" s="400"/>
    </row>
    <row r="66" spans="2:13" x14ac:dyDescent="0.25">
      <c r="B66" s="390" t="s">
        <v>34</v>
      </c>
      <c r="C66" s="391" t="s">
        <v>507</v>
      </c>
      <c r="D66" s="67" t="s">
        <v>155</v>
      </c>
      <c r="E66" s="67">
        <v>1</v>
      </c>
      <c r="F66" s="408">
        <v>100000</v>
      </c>
      <c r="G66" s="409">
        <f>F66*E66</f>
        <v>100000</v>
      </c>
      <c r="H66" s="37"/>
      <c r="J66" s="400"/>
      <c r="K66" s="400"/>
      <c r="L66" s="400"/>
      <c r="M66" s="400"/>
    </row>
    <row r="67" spans="2:13" x14ac:dyDescent="0.25">
      <c r="B67" s="390"/>
      <c r="C67" s="391"/>
      <c r="D67" s="67"/>
      <c r="E67" s="67"/>
      <c r="F67" s="408"/>
      <c r="G67" s="409"/>
      <c r="H67" s="37"/>
      <c r="J67" s="400"/>
      <c r="K67" s="400"/>
      <c r="L67" s="400"/>
      <c r="M67" s="400"/>
    </row>
    <row r="68" spans="2:13" ht="26.4" x14ac:dyDescent="0.25">
      <c r="B68" s="390" t="s">
        <v>35</v>
      </c>
      <c r="C68" s="391" t="s">
        <v>508</v>
      </c>
      <c r="D68" s="67" t="s">
        <v>25</v>
      </c>
      <c r="E68" s="392">
        <f>G66</f>
        <v>100000</v>
      </c>
      <c r="F68" s="408"/>
      <c r="G68" s="409"/>
      <c r="H68" s="37"/>
      <c r="J68" s="400"/>
      <c r="K68" s="400"/>
      <c r="L68" s="400"/>
      <c r="M68" s="400"/>
    </row>
    <row r="69" spans="2:13" x14ac:dyDescent="0.25">
      <c r="B69" s="390"/>
      <c r="C69" s="391"/>
      <c r="D69" s="67"/>
      <c r="E69" s="67"/>
      <c r="F69" s="406"/>
      <c r="G69" s="407"/>
      <c r="H69" s="37"/>
      <c r="J69" s="400"/>
      <c r="K69" s="400"/>
      <c r="L69" s="400"/>
      <c r="M69" s="400"/>
    </row>
    <row r="70" spans="2:13" x14ac:dyDescent="0.25">
      <c r="B70" s="42"/>
      <c r="C70" s="14"/>
      <c r="D70" s="21"/>
      <c r="E70" s="21"/>
      <c r="F70" s="406"/>
      <c r="G70" s="407" t="str">
        <f>IF(D70="","",E70*F70)</f>
        <v/>
      </c>
      <c r="H70" s="37"/>
      <c r="J70" s="400"/>
      <c r="K70" s="400"/>
      <c r="L70" s="400"/>
      <c r="M70" s="400"/>
    </row>
    <row r="71" spans="2:13" s="27" customFormat="1" ht="20.100000000000001" customHeight="1" x14ac:dyDescent="0.25">
      <c r="B71" s="61" t="str">
        <f>B11</f>
        <v>C1.2</v>
      </c>
      <c r="C71" s="29" t="str">
        <f>"TOTAL CARRIED FORWARD"&amp;IF(G71=G$1," TO SUMMARY (Page C"&amp;Page_A&amp;")","")</f>
        <v>TOTAL CARRIED FORWARD TO SUMMARY (Page C50)</v>
      </c>
      <c r="D71" s="30"/>
      <c r="E71" s="278"/>
      <c r="F71" s="410"/>
      <c r="G71" s="411"/>
      <c r="H71" s="32"/>
      <c r="J71" s="393"/>
      <c r="K71" s="393"/>
      <c r="L71" s="393"/>
      <c r="M71" s="393"/>
    </row>
    <row r="75" spans="2:13" x14ac:dyDescent="0.25">
      <c r="G75" s="159"/>
    </row>
  </sheetData>
  <mergeCells count="7">
    <mergeCell ref="E2:G4"/>
    <mergeCell ref="B2:D2"/>
    <mergeCell ref="B3:D3"/>
    <mergeCell ref="B4:D4"/>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fitToHeight="0" orientation="portrait" cellComments="asDisplayed" useFirstPageNumber="1"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82FCE9EE-5AF1-401C-A6D8-F51D7F59CCA6}">
            <xm:f>AND(Information!$C$8=FALSE,$D10&lt;&gt;"P C Sum",$D10&lt;&gt;"PC Sum",$D10&lt;&gt;"P Sum",$D10&lt;&gt;"Prov Sum")</xm:f>
            <x14:dxf>
              <font>
                <strike val="0"/>
                <color theme="0"/>
              </font>
              <numFmt numFmtId="4" formatCode="#,##0.00"/>
            </x14:dxf>
          </x14:cfRule>
          <xm:sqref>F10:G63 F69:G70</xm:sqref>
        </x14:conditionalFormatting>
        <x14:conditionalFormatting xmlns:xm="http://schemas.microsoft.com/office/excel/2006/main">
          <x14:cfRule type="expression" priority="6" id="{122E7ADF-F781-436C-9EDC-98944F7AA1BB}">
            <xm:f>AND(Information!$C$8=FALSE,$D71&lt;&gt;"P C Sum",$D71&lt;&gt;"PC Sum",$D71&lt;&gt;"P Sum",$D71&lt;&gt;"Prov Sum")</xm:f>
            <x14:dxf>
              <font>
                <strike val="0"/>
                <color theme="0"/>
              </font>
              <numFmt numFmtId="4" formatCode="#,##0.00"/>
            </x14:dxf>
          </x14:cfRule>
          <xm:sqref>G71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CEFE0-BB11-4A8E-8789-8737B0A08041}">
  <sheetPr codeName="Sheet3">
    <tabColor rgb="FF00B050"/>
  </sheetPr>
  <dimension ref="B1:M67"/>
  <sheetViews>
    <sheetView view="pageLayout" topLeftCell="A25" zoomScale="85" zoomScaleNormal="125" zoomScaleSheetLayoutView="85" zoomScalePageLayoutView="85" workbookViewId="0">
      <selection activeCell="G66" sqref="G66"/>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3" x14ac:dyDescent="0.25">
      <c r="G1" s="159">
        <f>MAX(G9:G493)</f>
        <v>0</v>
      </c>
    </row>
    <row r="2" spans="2:13" x14ac:dyDescent="0.25">
      <c r="B2" s="81" t="str">
        <f>Client1</f>
        <v>Province of KwaZulu-Natal</v>
      </c>
      <c r="C2" s="82"/>
      <c r="D2" s="56"/>
      <c r="E2" s="495" t="str">
        <f>"Contract No. "&amp;ContractNo</f>
        <v>Contract No. ZNB01208/00000/00/PMC/INF/21/T</v>
      </c>
      <c r="F2" s="495"/>
      <c r="G2" s="495"/>
      <c r="J2" s="394"/>
      <c r="K2" s="394"/>
      <c r="L2" s="394"/>
      <c r="M2" s="395"/>
    </row>
    <row r="3" spans="2:13" x14ac:dyDescent="0.25">
      <c r="B3" s="80" t="str">
        <f>Client2</f>
        <v>Department of Transport</v>
      </c>
      <c r="C3" s="82"/>
      <c r="D3" s="56"/>
      <c r="E3" s="56"/>
      <c r="F3" s="57"/>
      <c r="G3" s="83"/>
      <c r="J3" s="57"/>
      <c r="K3" s="57"/>
      <c r="L3" s="57"/>
      <c r="M3" s="57"/>
    </row>
    <row r="4" spans="2:13" x14ac:dyDescent="0.25">
      <c r="B4" s="58"/>
      <c r="C4" s="58"/>
      <c r="D4" s="59"/>
      <c r="E4" s="59"/>
      <c r="F4" s="60"/>
      <c r="G4" s="84"/>
      <c r="J4" s="57"/>
      <c r="K4" s="57"/>
      <c r="L4" s="57"/>
      <c r="M4" s="57"/>
    </row>
    <row r="5" spans="2:13" x14ac:dyDescent="0.25">
      <c r="B5" s="493" t="s">
        <v>8</v>
      </c>
      <c r="C5" s="494"/>
      <c r="D5" s="494"/>
      <c r="E5" s="494"/>
      <c r="F5" s="494"/>
      <c r="G5" s="490" t="str">
        <f>"CHAPTER "&amp;B11</f>
        <v>CHAPTER C1.3</v>
      </c>
      <c r="H5" s="6"/>
      <c r="J5" s="57"/>
      <c r="K5" s="57"/>
      <c r="L5" s="57"/>
      <c r="M5" s="57"/>
    </row>
    <row r="6" spans="2:13" ht="7.5" customHeight="1" x14ac:dyDescent="0.25">
      <c r="B6" s="486" t="str">
        <f>ContractDescription</f>
        <v>PROVISION OF ROUTINE AND SAFETY MAINTENANCE ON VARIOUS ROADS WITHIN THE LOTHENI ZONE - VULINDLELA AREA OFFICE</v>
      </c>
      <c r="C6" s="487"/>
      <c r="D6" s="487"/>
      <c r="E6" s="487"/>
      <c r="F6" s="487"/>
      <c r="G6" s="491"/>
      <c r="H6" s="8"/>
      <c r="J6" s="57"/>
      <c r="K6" s="57"/>
      <c r="L6" s="57"/>
      <c r="M6" s="57"/>
    </row>
    <row r="7" spans="2:13" ht="12.75" customHeight="1" x14ac:dyDescent="0.25">
      <c r="B7" s="486"/>
      <c r="C7" s="487"/>
      <c r="D7" s="487"/>
      <c r="E7" s="487"/>
      <c r="F7" s="487"/>
      <c r="G7" s="491"/>
      <c r="H7" s="8"/>
      <c r="J7" s="57"/>
      <c r="K7" s="57"/>
      <c r="L7" s="57"/>
      <c r="M7" s="57"/>
    </row>
    <row r="8" spans="2:13" ht="7.5" customHeight="1" x14ac:dyDescent="0.25">
      <c r="B8" s="488"/>
      <c r="C8" s="489"/>
      <c r="D8" s="489"/>
      <c r="E8" s="489"/>
      <c r="F8" s="489"/>
      <c r="G8" s="492"/>
      <c r="H8" s="8"/>
      <c r="J8" s="57"/>
      <c r="K8" s="57"/>
      <c r="L8" s="57"/>
      <c r="M8" s="57"/>
    </row>
    <row r="9" spans="2:13" s="9" customFormat="1" ht="24.9" customHeight="1" x14ac:dyDescent="0.25">
      <c r="B9" s="10" t="s">
        <v>0</v>
      </c>
      <c r="C9" s="11" t="s">
        <v>1</v>
      </c>
      <c r="D9" s="11" t="s">
        <v>2</v>
      </c>
      <c r="E9" s="11" t="s">
        <v>3</v>
      </c>
      <c r="F9" s="11" t="s">
        <v>4</v>
      </c>
      <c r="G9" s="11" t="s">
        <v>5</v>
      </c>
      <c r="H9" s="12"/>
      <c r="J9" s="397"/>
      <c r="K9" s="397"/>
      <c r="L9" s="397"/>
      <c r="M9" s="397"/>
    </row>
    <row r="10" spans="2:13" x14ac:dyDescent="0.25">
      <c r="B10" s="42"/>
      <c r="C10" s="14"/>
      <c r="D10" s="15"/>
      <c r="E10" s="15"/>
      <c r="F10" s="16"/>
      <c r="G10" s="23" t="str">
        <f t="shared" ref="G10:G11" si="0">IF(D10="","",E10*F10)</f>
        <v/>
      </c>
      <c r="H10" s="18"/>
      <c r="J10" s="398"/>
      <c r="K10" s="398"/>
      <c r="L10" s="398"/>
      <c r="M10" s="398"/>
    </row>
    <row r="11" spans="2:13" ht="26.4" x14ac:dyDescent="0.25">
      <c r="B11" s="53" t="s">
        <v>41</v>
      </c>
      <c r="C11" s="20" t="s">
        <v>42</v>
      </c>
      <c r="D11" s="21"/>
      <c r="E11" s="21"/>
      <c r="F11" s="16"/>
      <c r="G11" s="23" t="str">
        <f t="shared" si="0"/>
        <v/>
      </c>
      <c r="H11" s="37"/>
      <c r="J11" s="399"/>
      <c r="K11" s="399"/>
      <c r="L11" s="399"/>
      <c r="M11" s="399"/>
    </row>
    <row r="12" spans="2:13" x14ac:dyDescent="0.25">
      <c r="B12" s="42"/>
      <c r="C12" s="14"/>
      <c r="D12" s="21"/>
      <c r="E12" s="21"/>
      <c r="F12" s="406"/>
      <c r="G12" s="407"/>
      <c r="H12" s="37"/>
      <c r="J12" s="399"/>
      <c r="K12" s="399"/>
      <c r="L12" s="399"/>
      <c r="M12" s="399"/>
    </row>
    <row r="13" spans="2:13" x14ac:dyDescent="0.25">
      <c r="B13" s="42" t="s">
        <v>43</v>
      </c>
      <c r="C13" s="14" t="s">
        <v>44</v>
      </c>
      <c r="D13" s="21"/>
      <c r="E13" s="21"/>
      <c r="F13" s="406"/>
      <c r="G13" s="407"/>
      <c r="H13" s="37"/>
      <c r="J13" s="399"/>
      <c r="K13" s="399"/>
      <c r="L13" s="399"/>
      <c r="M13" s="399"/>
    </row>
    <row r="14" spans="2:13" x14ac:dyDescent="0.25">
      <c r="B14" s="42"/>
      <c r="C14" s="14"/>
      <c r="D14" s="21"/>
      <c r="E14" s="21"/>
      <c r="F14" s="406"/>
      <c r="G14" s="407"/>
      <c r="H14" s="37"/>
      <c r="J14" s="399"/>
      <c r="K14" s="399"/>
      <c r="L14" s="399"/>
      <c r="M14" s="399"/>
    </row>
    <row r="15" spans="2:13" x14ac:dyDescent="0.25">
      <c r="B15" s="42" t="s">
        <v>45</v>
      </c>
      <c r="C15" s="14" t="s">
        <v>47</v>
      </c>
      <c r="D15" s="21" t="s">
        <v>11</v>
      </c>
      <c r="E15" s="22">
        <v>1</v>
      </c>
      <c r="F15" s="406"/>
      <c r="G15" s="407"/>
      <c r="H15" s="38"/>
      <c r="J15" s="398"/>
      <c r="K15" s="398"/>
      <c r="L15" s="398"/>
      <c r="M15" s="398"/>
    </row>
    <row r="16" spans="2:13" x14ac:dyDescent="0.25">
      <c r="B16" s="42"/>
      <c r="C16" s="14"/>
      <c r="D16" s="21"/>
      <c r="E16" s="22"/>
      <c r="F16" s="406"/>
      <c r="G16" s="407"/>
      <c r="H16" s="38"/>
      <c r="J16" s="399"/>
      <c r="K16" s="399"/>
      <c r="L16" s="399"/>
      <c r="M16" s="399"/>
    </row>
    <row r="17" spans="2:13" x14ac:dyDescent="0.25">
      <c r="B17" s="42" t="s">
        <v>46</v>
      </c>
      <c r="C17" s="14" t="s">
        <v>48</v>
      </c>
      <c r="D17" s="21" t="s">
        <v>17</v>
      </c>
      <c r="E17" s="144">
        <f>_Duration</f>
        <v>24</v>
      </c>
      <c r="F17" s="406"/>
      <c r="G17" s="407"/>
      <c r="H17" s="38"/>
      <c r="J17" s="399"/>
      <c r="K17" s="399"/>
      <c r="L17" s="399"/>
      <c r="M17" s="399"/>
    </row>
    <row r="18" spans="2:13" x14ac:dyDescent="0.25">
      <c r="B18" s="42"/>
      <c r="C18" s="14"/>
      <c r="D18" s="21"/>
      <c r="E18" s="22"/>
      <c r="F18" s="406"/>
      <c r="G18" s="407"/>
      <c r="H18" s="37"/>
      <c r="J18" s="399"/>
      <c r="K18" s="399"/>
      <c r="L18" s="399"/>
      <c r="M18" s="399"/>
    </row>
    <row r="19" spans="2:13" ht="15.6" x14ac:dyDescent="0.25">
      <c r="B19" s="42" t="s">
        <v>49</v>
      </c>
      <c r="C19" s="14" t="s">
        <v>50</v>
      </c>
      <c r="D19" s="21" t="s">
        <v>51</v>
      </c>
      <c r="E19" s="22">
        <v>12</v>
      </c>
      <c r="F19" s="406"/>
      <c r="G19" s="407"/>
      <c r="H19" s="37"/>
      <c r="J19" s="399"/>
      <c r="K19" s="399"/>
      <c r="L19" s="399"/>
      <c r="M19" s="399"/>
    </row>
    <row r="20" spans="2:13" x14ac:dyDescent="0.25">
      <c r="B20" s="42"/>
      <c r="C20" s="14"/>
      <c r="D20" s="21"/>
      <c r="E20" s="22"/>
      <c r="F20" s="406"/>
      <c r="G20" s="407"/>
      <c r="H20" s="39"/>
      <c r="J20" s="398"/>
      <c r="K20" s="398"/>
      <c r="L20" s="398"/>
      <c r="M20" s="398"/>
    </row>
    <row r="21" spans="2:13" ht="34.200000000000003" x14ac:dyDescent="0.25">
      <c r="B21" s="42"/>
      <c r="C21" s="149" t="s">
        <v>286</v>
      </c>
      <c r="D21" s="21"/>
      <c r="E21" s="21"/>
      <c r="F21" s="406"/>
      <c r="G21" s="407"/>
      <c r="H21" s="37"/>
      <c r="J21" s="399"/>
      <c r="K21" s="399"/>
      <c r="L21" s="399"/>
      <c r="M21" s="399"/>
    </row>
    <row r="22" spans="2:13" x14ac:dyDescent="0.25">
      <c r="B22" s="42"/>
      <c r="C22" s="14"/>
      <c r="D22" s="21"/>
      <c r="E22" s="21"/>
      <c r="F22" s="406"/>
      <c r="G22" s="407"/>
      <c r="H22" s="37"/>
      <c r="J22" s="399"/>
      <c r="K22" s="399"/>
      <c r="L22" s="399"/>
      <c r="M22" s="399"/>
    </row>
    <row r="23" spans="2:13" x14ac:dyDescent="0.25">
      <c r="B23" s="42"/>
      <c r="C23" s="14"/>
      <c r="D23" s="21"/>
      <c r="E23" s="21"/>
      <c r="F23" s="406"/>
      <c r="G23" s="407"/>
      <c r="H23" s="37"/>
      <c r="J23" s="399"/>
      <c r="K23" s="399"/>
      <c r="L23" s="399"/>
      <c r="M23" s="399"/>
    </row>
    <row r="24" spans="2:13" x14ac:dyDescent="0.25">
      <c r="B24" s="42"/>
      <c r="C24" s="14"/>
      <c r="D24" s="21"/>
      <c r="E24" s="21"/>
      <c r="F24" s="406"/>
      <c r="G24" s="407"/>
      <c r="H24" s="37"/>
      <c r="J24" s="399"/>
      <c r="K24" s="399"/>
      <c r="L24" s="399"/>
      <c r="M24" s="399"/>
    </row>
    <row r="25" spans="2:13" x14ac:dyDescent="0.25">
      <c r="B25" s="42"/>
      <c r="C25" s="14"/>
      <c r="D25" s="21"/>
      <c r="E25" s="21"/>
      <c r="F25" s="406"/>
      <c r="G25" s="407"/>
      <c r="H25" s="37"/>
      <c r="J25" s="398"/>
      <c r="K25" s="398"/>
      <c r="L25" s="398"/>
      <c r="M25" s="398"/>
    </row>
    <row r="26" spans="2:13" x14ac:dyDescent="0.25">
      <c r="B26" s="42"/>
      <c r="C26" s="14"/>
      <c r="D26" s="21"/>
      <c r="E26" s="21"/>
      <c r="F26" s="406"/>
      <c r="G26" s="407"/>
      <c r="H26" s="37"/>
      <c r="J26" s="400"/>
      <c r="K26" s="400"/>
      <c r="L26" s="400"/>
      <c r="M26" s="400"/>
    </row>
    <row r="27" spans="2:13" x14ac:dyDescent="0.25">
      <c r="B27" s="42"/>
      <c r="C27" s="14"/>
      <c r="D27" s="21"/>
      <c r="E27" s="21"/>
      <c r="F27" s="406"/>
      <c r="G27" s="407"/>
      <c r="H27" s="37"/>
      <c r="J27" s="400"/>
      <c r="K27" s="400"/>
      <c r="L27" s="400"/>
      <c r="M27" s="400"/>
    </row>
    <row r="28" spans="2:13" x14ac:dyDescent="0.25">
      <c r="B28" s="42"/>
      <c r="C28" s="14"/>
      <c r="D28" s="21"/>
      <c r="E28" s="21"/>
      <c r="F28" s="406"/>
      <c r="G28" s="407"/>
      <c r="H28" s="37"/>
      <c r="J28" s="400"/>
      <c r="K28" s="400"/>
      <c r="L28" s="400"/>
      <c r="M28" s="400"/>
    </row>
    <row r="29" spans="2:13" x14ac:dyDescent="0.25">
      <c r="B29" s="42"/>
      <c r="C29" s="14"/>
      <c r="D29" s="21"/>
      <c r="E29" s="21"/>
      <c r="F29" s="406"/>
      <c r="G29" s="407"/>
      <c r="H29" s="37"/>
      <c r="J29" s="400"/>
      <c r="K29" s="400"/>
      <c r="L29" s="400"/>
      <c r="M29" s="400"/>
    </row>
    <row r="30" spans="2:13" x14ac:dyDescent="0.25">
      <c r="B30" s="42"/>
      <c r="C30" s="14"/>
      <c r="D30" s="21"/>
      <c r="E30" s="21"/>
      <c r="F30" s="406"/>
      <c r="G30" s="407"/>
      <c r="H30" s="37"/>
      <c r="J30" s="400"/>
      <c r="K30" s="400"/>
      <c r="L30" s="400"/>
      <c r="M30" s="400"/>
    </row>
    <row r="31" spans="2:13" x14ac:dyDescent="0.25">
      <c r="B31" s="42"/>
      <c r="C31" s="14"/>
      <c r="D31" s="21"/>
      <c r="E31" s="21"/>
      <c r="F31" s="406"/>
      <c r="G31" s="407"/>
      <c r="H31" s="37"/>
      <c r="J31" s="400"/>
      <c r="K31" s="400"/>
      <c r="L31" s="400"/>
      <c r="M31" s="400"/>
    </row>
    <row r="32" spans="2:13" x14ac:dyDescent="0.25">
      <c r="B32" s="42"/>
      <c r="C32" s="14"/>
      <c r="D32" s="21"/>
      <c r="E32" s="21"/>
      <c r="F32" s="406"/>
      <c r="G32" s="407"/>
      <c r="H32" s="37"/>
      <c r="J32" s="400"/>
      <c r="K32" s="400"/>
      <c r="L32" s="400"/>
      <c r="M32" s="400"/>
    </row>
    <row r="33" spans="2:13" x14ac:dyDescent="0.25">
      <c r="B33" s="42"/>
      <c r="C33" s="14"/>
      <c r="D33" s="21"/>
      <c r="E33" s="21"/>
      <c r="F33" s="406"/>
      <c r="G33" s="407"/>
      <c r="H33" s="37"/>
      <c r="J33" s="400"/>
      <c r="K33" s="400"/>
      <c r="L33" s="400"/>
      <c r="M33" s="400"/>
    </row>
    <row r="34" spans="2:13" x14ac:dyDescent="0.25">
      <c r="B34" s="42"/>
      <c r="C34" s="14"/>
      <c r="D34" s="21"/>
      <c r="E34" s="21"/>
      <c r="F34" s="406"/>
      <c r="G34" s="407"/>
      <c r="H34" s="37"/>
      <c r="J34" s="400"/>
      <c r="K34" s="400"/>
      <c r="L34" s="400"/>
      <c r="M34" s="400"/>
    </row>
    <row r="35" spans="2:13" x14ac:dyDescent="0.25">
      <c r="B35" s="42"/>
      <c r="C35" s="14"/>
      <c r="D35" s="21"/>
      <c r="E35" s="21"/>
      <c r="F35" s="406"/>
      <c r="G35" s="407"/>
      <c r="H35" s="37"/>
      <c r="J35" s="400"/>
      <c r="K35" s="400"/>
      <c r="L35" s="400"/>
      <c r="M35" s="400"/>
    </row>
    <row r="36" spans="2:13" x14ac:dyDescent="0.25">
      <c r="B36" s="42"/>
      <c r="C36" s="14"/>
      <c r="D36" s="21"/>
      <c r="E36" s="21"/>
      <c r="F36" s="406"/>
      <c r="G36" s="407"/>
      <c r="H36" s="37"/>
      <c r="J36" s="400"/>
      <c r="K36" s="400"/>
      <c r="L36" s="400"/>
      <c r="M36" s="400"/>
    </row>
    <row r="37" spans="2:13" x14ac:dyDescent="0.25">
      <c r="B37" s="42"/>
      <c r="C37" s="14"/>
      <c r="D37" s="21"/>
      <c r="E37" s="21"/>
      <c r="F37" s="406"/>
      <c r="G37" s="407"/>
      <c r="H37" s="37"/>
      <c r="J37" s="400"/>
      <c r="K37" s="400"/>
      <c r="L37" s="400"/>
      <c r="M37" s="400"/>
    </row>
    <row r="38" spans="2:13" x14ac:dyDescent="0.25">
      <c r="B38" s="42"/>
      <c r="C38" s="14"/>
      <c r="D38" s="21"/>
      <c r="E38" s="21"/>
      <c r="F38" s="406"/>
      <c r="G38" s="407"/>
      <c r="H38" s="37"/>
      <c r="J38" s="400"/>
      <c r="K38" s="400"/>
      <c r="L38" s="400"/>
      <c r="M38" s="400"/>
    </row>
    <row r="39" spans="2:13" x14ac:dyDescent="0.25">
      <c r="B39" s="42"/>
      <c r="C39" s="14"/>
      <c r="D39" s="21"/>
      <c r="E39" s="21"/>
      <c r="F39" s="406"/>
      <c r="G39" s="407"/>
      <c r="H39" s="37"/>
      <c r="J39" s="400"/>
      <c r="K39" s="400"/>
      <c r="L39" s="400"/>
      <c r="M39" s="400"/>
    </row>
    <row r="40" spans="2:13" x14ac:dyDescent="0.25">
      <c r="B40" s="42"/>
      <c r="C40" s="14"/>
      <c r="D40" s="21"/>
      <c r="E40" s="21"/>
      <c r="F40" s="406"/>
      <c r="G40" s="407"/>
      <c r="H40" s="37"/>
      <c r="J40" s="400"/>
      <c r="K40" s="400"/>
      <c r="L40" s="400"/>
      <c r="M40" s="400"/>
    </row>
    <row r="41" spans="2:13" x14ac:dyDescent="0.25">
      <c r="B41" s="42"/>
      <c r="C41" s="14"/>
      <c r="D41" s="21"/>
      <c r="E41" s="21"/>
      <c r="F41" s="406"/>
      <c r="G41" s="407"/>
      <c r="H41" s="37"/>
      <c r="J41" s="400"/>
      <c r="K41" s="400"/>
      <c r="L41" s="400"/>
      <c r="M41" s="400"/>
    </row>
    <row r="42" spans="2:13" x14ac:dyDescent="0.25">
      <c r="B42" s="42"/>
      <c r="C42" s="14"/>
      <c r="D42" s="21"/>
      <c r="E42" s="21"/>
      <c r="F42" s="406"/>
      <c r="G42" s="407"/>
      <c r="H42" s="37"/>
      <c r="J42" s="400"/>
      <c r="K42" s="400"/>
      <c r="L42" s="400"/>
      <c r="M42" s="400"/>
    </row>
    <row r="43" spans="2:13" x14ac:dyDescent="0.25">
      <c r="B43" s="42"/>
      <c r="C43" s="14"/>
      <c r="D43" s="21"/>
      <c r="E43" s="21"/>
      <c r="F43" s="406"/>
      <c r="G43" s="407"/>
      <c r="H43" s="37"/>
      <c r="J43" s="400"/>
      <c r="K43" s="400"/>
      <c r="L43" s="400"/>
      <c r="M43" s="400"/>
    </row>
    <row r="44" spans="2:13" x14ac:dyDescent="0.25">
      <c r="B44" s="42"/>
      <c r="C44" s="14"/>
      <c r="D44" s="21"/>
      <c r="E44" s="21"/>
      <c r="F44" s="406"/>
      <c r="G44" s="407"/>
      <c r="H44" s="37"/>
      <c r="J44" s="400"/>
      <c r="K44" s="400"/>
      <c r="L44" s="400"/>
      <c r="M44" s="400"/>
    </row>
    <row r="45" spans="2:13" x14ac:dyDescent="0.25">
      <c r="B45" s="42"/>
      <c r="C45" s="14"/>
      <c r="D45" s="21"/>
      <c r="E45" s="21"/>
      <c r="F45" s="406"/>
      <c r="G45" s="407"/>
      <c r="H45" s="37"/>
      <c r="J45" s="400"/>
      <c r="K45" s="400"/>
      <c r="L45" s="400"/>
      <c r="M45" s="400"/>
    </row>
    <row r="46" spans="2:13" x14ac:dyDescent="0.25">
      <c r="B46" s="42"/>
      <c r="C46" s="14"/>
      <c r="D46" s="21"/>
      <c r="E46" s="21"/>
      <c r="F46" s="406"/>
      <c r="G46" s="407"/>
      <c r="H46" s="37"/>
      <c r="J46" s="400"/>
      <c r="K46" s="400"/>
      <c r="L46" s="400"/>
      <c r="M46" s="400"/>
    </row>
    <row r="47" spans="2:13" x14ac:dyDescent="0.25">
      <c r="B47" s="42"/>
      <c r="C47" s="14"/>
      <c r="D47" s="21"/>
      <c r="E47" s="21"/>
      <c r="F47" s="406"/>
      <c r="G47" s="407"/>
      <c r="H47" s="37"/>
      <c r="J47" s="400"/>
      <c r="K47" s="400"/>
      <c r="L47" s="400"/>
      <c r="M47" s="400"/>
    </row>
    <row r="48" spans="2:13" x14ac:dyDescent="0.25">
      <c r="B48" s="42"/>
      <c r="C48" s="14"/>
      <c r="D48" s="21"/>
      <c r="E48" s="21"/>
      <c r="F48" s="406"/>
      <c r="G48" s="407"/>
      <c r="H48" s="37"/>
      <c r="J48" s="400"/>
      <c r="K48" s="400"/>
      <c r="L48" s="400"/>
      <c r="M48" s="400"/>
    </row>
    <row r="49" spans="2:13" x14ac:dyDescent="0.25">
      <c r="B49" s="42"/>
      <c r="C49" s="14"/>
      <c r="D49" s="21"/>
      <c r="E49" s="21"/>
      <c r="F49" s="406"/>
      <c r="G49" s="407"/>
      <c r="H49" s="37"/>
      <c r="J49" s="400"/>
      <c r="K49" s="400"/>
      <c r="L49" s="400"/>
      <c r="M49" s="400"/>
    </row>
    <row r="50" spans="2:13" x14ac:dyDescent="0.25">
      <c r="B50" s="42"/>
      <c r="C50" s="14"/>
      <c r="D50" s="21"/>
      <c r="E50" s="21"/>
      <c r="F50" s="406"/>
      <c r="G50" s="407"/>
      <c r="H50" s="37"/>
      <c r="J50" s="400"/>
      <c r="K50" s="400"/>
      <c r="L50" s="400"/>
      <c r="M50" s="400"/>
    </row>
    <row r="51" spans="2:13" x14ac:dyDescent="0.25">
      <c r="B51" s="42"/>
      <c r="C51" s="14"/>
      <c r="D51" s="21"/>
      <c r="E51" s="21"/>
      <c r="F51" s="406"/>
      <c r="G51" s="407"/>
      <c r="H51" s="37"/>
      <c r="J51" s="400"/>
      <c r="K51" s="400"/>
      <c r="L51" s="400"/>
      <c r="M51" s="400"/>
    </row>
    <row r="52" spans="2:13" x14ac:dyDescent="0.25">
      <c r="B52" s="42"/>
      <c r="C52" s="14"/>
      <c r="D52" s="21"/>
      <c r="E52" s="21"/>
      <c r="F52" s="406"/>
      <c r="G52" s="407"/>
      <c r="H52" s="37"/>
      <c r="J52" s="400"/>
      <c r="K52" s="400"/>
      <c r="L52" s="400"/>
      <c r="M52" s="400"/>
    </row>
    <row r="53" spans="2:13" x14ac:dyDescent="0.25">
      <c r="B53" s="42"/>
      <c r="C53" s="14"/>
      <c r="D53" s="21"/>
      <c r="E53" s="21"/>
      <c r="F53" s="406"/>
      <c r="G53" s="407"/>
      <c r="H53" s="37"/>
      <c r="J53" s="400"/>
      <c r="K53" s="400"/>
      <c r="L53" s="400"/>
      <c r="M53" s="400"/>
    </row>
    <row r="54" spans="2:13" x14ac:dyDescent="0.25">
      <c r="B54" s="42"/>
      <c r="C54" s="14"/>
      <c r="D54" s="21"/>
      <c r="E54" s="21"/>
      <c r="F54" s="406"/>
      <c r="G54" s="407"/>
      <c r="H54" s="37"/>
      <c r="J54" s="400"/>
      <c r="K54" s="400"/>
      <c r="L54" s="400"/>
      <c r="M54" s="400"/>
    </row>
    <row r="55" spans="2:13" x14ac:dyDescent="0.25">
      <c r="B55" s="42"/>
      <c r="C55" s="14"/>
      <c r="D55" s="21"/>
      <c r="E55" s="21"/>
      <c r="F55" s="406"/>
      <c r="G55" s="407"/>
      <c r="H55" s="37"/>
      <c r="J55" s="400"/>
      <c r="K55" s="400"/>
      <c r="L55" s="400"/>
      <c r="M55" s="400"/>
    </row>
    <row r="56" spans="2:13" x14ac:dyDescent="0.25">
      <c r="B56" s="42"/>
      <c r="C56" s="14"/>
      <c r="D56" s="21"/>
      <c r="E56" s="21"/>
      <c r="F56" s="406"/>
      <c r="G56" s="407"/>
      <c r="H56" s="37"/>
      <c r="J56" s="400"/>
      <c r="K56" s="400"/>
      <c r="L56" s="400"/>
      <c r="M56" s="400"/>
    </row>
    <row r="57" spans="2:13" x14ac:dyDescent="0.25">
      <c r="B57" s="42"/>
      <c r="C57" s="14"/>
      <c r="D57" s="21"/>
      <c r="E57" s="21"/>
      <c r="F57" s="406"/>
      <c r="G57" s="407"/>
      <c r="H57" s="37"/>
      <c r="J57" s="400"/>
      <c r="K57" s="400"/>
      <c r="L57" s="400"/>
      <c r="M57" s="400"/>
    </row>
    <row r="58" spans="2:13" x14ac:dyDescent="0.25">
      <c r="B58" s="42"/>
      <c r="C58" s="14"/>
      <c r="D58" s="21"/>
      <c r="E58" s="21"/>
      <c r="F58" s="406"/>
      <c r="G58" s="407"/>
      <c r="H58" s="37"/>
      <c r="J58" s="400"/>
      <c r="K58" s="400"/>
      <c r="L58" s="400"/>
      <c r="M58" s="400"/>
    </row>
    <row r="59" spans="2:13" x14ac:dyDescent="0.25">
      <c r="B59" s="42"/>
      <c r="C59" s="14"/>
      <c r="D59" s="21"/>
      <c r="E59" s="21"/>
      <c r="F59" s="406"/>
      <c r="G59" s="407"/>
      <c r="H59" s="37"/>
      <c r="J59" s="400"/>
      <c r="K59" s="400"/>
      <c r="L59" s="400"/>
      <c r="M59" s="400"/>
    </row>
    <row r="60" spans="2:13" x14ac:dyDescent="0.25">
      <c r="B60" s="42"/>
      <c r="C60" s="14"/>
      <c r="D60" s="21"/>
      <c r="E60" s="21"/>
      <c r="F60" s="406"/>
      <c r="G60" s="407"/>
      <c r="H60" s="37"/>
      <c r="J60" s="400"/>
      <c r="K60" s="400"/>
      <c r="L60" s="400"/>
      <c r="M60" s="400"/>
    </row>
    <row r="61" spans="2:13" x14ac:dyDescent="0.25">
      <c r="B61" s="42"/>
      <c r="C61" s="14"/>
      <c r="D61" s="21"/>
      <c r="E61" s="21"/>
      <c r="F61" s="406"/>
      <c r="G61" s="407"/>
      <c r="H61" s="37"/>
      <c r="J61" s="400"/>
      <c r="K61" s="400"/>
      <c r="L61" s="400"/>
      <c r="M61" s="400"/>
    </row>
    <row r="62" spans="2:13" x14ac:dyDescent="0.25">
      <c r="B62" s="42"/>
      <c r="C62" s="14"/>
      <c r="D62" s="21"/>
      <c r="E62" s="21"/>
      <c r="F62" s="406"/>
      <c r="G62" s="407"/>
      <c r="H62" s="37"/>
      <c r="J62" s="400"/>
      <c r="K62" s="400"/>
      <c r="L62" s="400"/>
      <c r="M62" s="400"/>
    </row>
    <row r="63" spans="2:13" x14ac:dyDescent="0.25">
      <c r="B63" s="42"/>
      <c r="C63" s="14"/>
      <c r="D63" s="21"/>
      <c r="E63" s="21"/>
      <c r="F63" s="406"/>
      <c r="G63" s="407"/>
      <c r="H63" s="37"/>
      <c r="J63" s="400"/>
      <c r="K63" s="400"/>
      <c r="L63" s="400"/>
      <c r="M63" s="400"/>
    </row>
    <row r="64" spans="2:13" x14ac:dyDescent="0.25">
      <c r="B64" s="42"/>
      <c r="C64" s="14"/>
      <c r="D64" s="21"/>
      <c r="E64" s="21"/>
      <c r="F64" s="406"/>
      <c r="G64" s="407"/>
      <c r="H64" s="37"/>
      <c r="J64" s="400"/>
      <c r="K64" s="400"/>
      <c r="L64" s="400"/>
      <c r="M64" s="400"/>
    </row>
    <row r="65" spans="2:13" x14ac:dyDescent="0.25">
      <c r="B65" s="42"/>
      <c r="C65" s="14"/>
      <c r="D65" s="21"/>
      <c r="E65" s="21"/>
      <c r="F65" s="406"/>
      <c r="G65" s="407"/>
      <c r="H65" s="37"/>
      <c r="J65" s="400"/>
      <c r="K65" s="400"/>
      <c r="L65" s="400"/>
      <c r="M65" s="400"/>
    </row>
    <row r="66" spans="2:13" s="27" customFormat="1" ht="24.9" customHeight="1" x14ac:dyDescent="0.25">
      <c r="B66" s="28" t="str">
        <f>B11</f>
        <v>C1.3</v>
      </c>
      <c r="C66" s="29" t="str">
        <f>"TOTAL CARRIED FORWARD"&amp;IF(G66=G$1," TO SUMMARY (Page C"&amp;Page_A&amp;")","")</f>
        <v>TOTAL CARRIED FORWARD TO SUMMARY (Page C50)</v>
      </c>
      <c r="D66" s="30"/>
      <c r="E66" s="31"/>
      <c r="F66" s="410"/>
      <c r="G66" s="411"/>
      <c r="H66" s="32"/>
      <c r="J66" s="405"/>
      <c r="K66" s="405"/>
      <c r="L66" s="405"/>
      <c r="M66" s="405"/>
    </row>
    <row r="67" spans="2:13" x14ac:dyDescent="0.25">
      <c r="J67" s="57"/>
      <c r="K67" s="57"/>
      <c r="L67" s="57"/>
      <c r="M67" s="57"/>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77DB1714-331A-49DC-B74C-D170BC333603}">
            <xm:f>AND(Information!$C$8=FALSE,$D10&lt;&gt;"P C Sum",$D10&lt;&gt;"PC Sum",$D10&lt;&gt;"P Sum",$D10&lt;&gt;"Prov Sum")</xm:f>
            <x14:dxf>
              <font>
                <strike val="0"/>
                <color theme="0"/>
              </font>
              <numFmt numFmtId="4" formatCode="#,##0.00"/>
            </x14:dxf>
          </x14:cfRule>
          <xm:sqref>F10:G65</xm:sqref>
        </x14:conditionalFormatting>
        <x14:conditionalFormatting xmlns:xm="http://schemas.microsoft.com/office/excel/2006/main">
          <x14:cfRule type="expression" priority="1" id="{C7D1F558-87B7-4ADF-854A-E6E4D09349A3}">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5E22-0819-4877-AE8F-D8F2A910665C}">
  <sheetPr codeName="Sheet5">
    <tabColor rgb="FF00B050"/>
  </sheetPr>
  <dimension ref="B1:O65"/>
  <sheetViews>
    <sheetView view="pageLayout" topLeftCell="A43" zoomScaleNormal="100" zoomScaleSheetLayoutView="70" workbookViewId="0">
      <selection activeCell="E42" sqref="E42"/>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2:15" x14ac:dyDescent="0.25">
      <c r="G1" s="159"/>
    </row>
    <row r="2" spans="2:15" x14ac:dyDescent="0.25">
      <c r="B2" s="81" t="str">
        <f>Client1</f>
        <v>Province of KwaZulu-Natal</v>
      </c>
      <c r="C2" s="82"/>
      <c r="D2" s="56"/>
      <c r="E2" s="495" t="str">
        <f>"Contract No. "&amp;ContractNo</f>
        <v>Contract No. ZNB01208/00000/00/PMC/INF/21/T</v>
      </c>
      <c r="F2" s="495"/>
      <c r="G2" s="495"/>
      <c r="J2" s="394"/>
      <c r="K2" s="394"/>
      <c r="L2" s="394"/>
      <c r="M2" s="395"/>
      <c r="N2" s="57"/>
      <c r="O2" s="57"/>
    </row>
    <row r="3" spans="2:15" x14ac:dyDescent="0.25">
      <c r="B3" s="80" t="str">
        <f>Client2</f>
        <v>Department of Transport</v>
      </c>
      <c r="C3" s="82"/>
      <c r="D3" s="56"/>
      <c r="E3" s="56"/>
      <c r="F3" s="57"/>
      <c r="G3" s="83"/>
      <c r="J3" s="57"/>
      <c r="K3" s="57"/>
      <c r="L3" s="57"/>
      <c r="M3" s="57"/>
      <c r="N3" s="57"/>
      <c r="O3" s="57"/>
    </row>
    <row r="4" spans="2:15" x14ac:dyDescent="0.25">
      <c r="B4" s="58"/>
      <c r="C4" s="58"/>
      <c r="D4" s="59"/>
      <c r="E4" s="59"/>
      <c r="F4" s="60"/>
      <c r="G4" s="84"/>
      <c r="J4" s="57"/>
      <c r="K4" s="57"/>
      <c r="L4" s="57"/>
      <c r="M4" s="57"/>
      <c r="N4" s="57"/>
      <c r="O4" s="57"/>
    </row>
    <row r="5" spans="2:15" x14ac:dyDescent="0.25">
      <c r="B5" s="493" t="s">
        <v>8</v>
      </c>
      <c r="C5" s="494"/>
      <c r="D5" s="494"/>
      <c r="E5" s="494"/>
      <c r="F5" s="494"/>
      <c r="G5" s="490" t="str">
        <f>"CHAPTER "&amp;B11</f>
        <v>CHAPTER C1.5</v>
      </c>
      <c r="H5" s="6"/>
      <c r="J5" s="57"/>
      <c r="K5" s="57"/>
      <c r="L5" s="57"/>
      <c r="M5" s="57"/>
      <c r="N5" s="57"/>
      <c r="O5" s="57"/>
    </row>
    <row r="6" spans="2:15" ht="7.5" customHeight="1" x14ac:dyDescent="0.25">
      <c r="B6" s="486" t="str">
        <f>ContractDescription</f>
        <v>PROVISION OF ROUTINE AND SAFETY MAINTENANCE ON VARIOUS ROADS WITHIN THE LOTHENI ZONE - VULINDLELA AREA OFFICE</v>
      </c>
      <c r="C6" s="487"/>
      <c r="D6" s="487"/>
      <c r="E6" s="487"/>
      <c r="F6" s="487"/>
      <c r="G6" s="491"/>
      <c r="H6" s="8"/>
      <c r="J6" s="57"/>
      <c r="K6" s="57"/>
      <c r="L6" s="57"/>
      <c r="M6" s="57"/>
      <c r="N6" s="57"/>
      <c r="O6" s="57"/>
    </row>
    <row r="7" spans="2:15" ht="12.75" customHeight="1" x14ac:dyDescent="0.25">
      <c r="B7" s="486"/>
      <c r="C7" s="487"/>
      <c r="D7" s="487"/>
      <c r="E7" s="487"/>
      <c r="F7" s="487"/>
      <c r="G7" s="491"/>
      <c r="H7" s="8"/>
      <c r="J7" s="57"/>
      <c r="K7" s="57"/>
      <c r="L7" s="57"/>
      <c r="M7" s="57"/>
      <c r="N7" s="57"/>
      <c r="O7" s="57"/>
    </row>
    <row r="8" spans="2:15" ht="7.5" customHeight="1" x14ac:dyDescent="0.25">
      <c r="B8" s="488"/>
      <c r="C8" s="489"/>
      <c r="D8" s="489"/>
      <c r="E8" s="489"/>
      <c r="F8" s="489"/>
      <c r="G8" s="492"/>
      <c r="H8" s="8"/>
      <c r="J8" s="57"/>
      <c r="K8" s="57"/>
      <c r="L8" s="57"/>
      <c r="M8" s="57"/>
      <c r="N8" s="57"/>
      <c r="O8" s="57"/>
    </row>
    <row r="9" spans="2:15" s="9" customFormat="1" ht="24.9" customHeight="1" x14ac:dyDescent="0.25">
      <c r="B9" s="10" t="s">
        <v>0</v>
      </c>
      <c r="C9" s="11" t="s">
        <v>1</v>
      </c>
      <c r="D9" s="11" t="s">
        <v>2</v>
      </c>
      <c r="E9" s="11" t="s">
        <v>3</v>
      </c>
      <c r="F9" s="11" t="s">
        <v>4</v>
      </c>
      <c r="G9" s="11" t="s">
        <v>5</v>
      </c>
      <c r="H9" s="12"/>
      <c r="J9" s="397"/>
      <c r="K9" s="397"/>
      <c r="L9" s="397"/>
      <c r="M9" s="397"/>
      <c r="N9" s="412"/>
      <c r="O9" s="412"/>
    </row>
    <row r="10" spans="2:15" x14ac:dyDescent="0.25">
      <c r="B10" s="13"/>
      <c r="C10" s="14"/>
      <c r="D10" s="15"/>
      <c r="E10" s="15"/>
      <c r="F10" s="16"/>
      <c r="G10" s="23" t="str">
        <f t="shared" ref="G10:G12" si="0">IF(D10="","",E10*F10)</f>
        <v/>
      </c>
      <c r="H10" s="18"/>
      <c r="J10" s="398"/>
      <c r="K10" s="398"/>
      <c r="L10" s="398"/>
      <c r="M10" s="398"/>
      <c r="N10" s="57"/>
      <c r="O10" s="57"/>
    </row>
    <row r="11" spans="2:15" x14ac:dyDescent="0.25">
      <c r="B11" s="53" t="s">
        <v>301</v>
      </c>
      <c r="C11" s="20" t="s">
        <v>52</v>
      </c>
      <c r="D11" s="21"/>
      <c r="E11" s="21"/>
      <c r="F11" s="16"/>
      <c r="G11" s="23" t="str">
        <f t="shared" si="0"/>
        <v/>
      </c>
      <c r="H11" s="37"/>
      <c r="J11" s="399"/>
      <c r="K11" s="399"/>
      <c r="L11" s="399"/>
      <c r="M11" s="399"/>
      <c r="N11" s="57"/>
      <c r="O11" s="57"/>
    </row>
    <row r="12" spans="2:15" x14ac:dyDescent="0.25">
      <c r="B12" s="42"/>
      <c r="C12" s="14"/>
      <c r="D12" s="21"/>
      <c r="E12" s="21"/>
      <c r="F12" s="16"/>
      <c r="G12" s="23" t="str">
        <f t="shared" si="0"/>
        <v/>
      </c>
      <c r="H12" s="37"/>
      <c r="J12" s="399"/>
      <c r="K12" s="399"/>
      <c r="L12" s="399"/>
      <c r="M12" s="399"/>
      <c r="N12" s="57"/>
      <c r="O12" s="57"/>
    </row>
    <row r="13" spans="2:15" x14ac:dyDescent="0.25">
      <c r="B13" s="42"/>
      <c r="C13" s="14"/>
      <c r="D13" s="21"/>
      <c r="E13" s="22"/>
      <c r="F13" s="406"/>
      <c r="G13" s="407"/>
      <c r="J13" s="400"/>
      <c r="K13" s="400"/>
      <c r="L13" s="400"/>
      <c r="M13" s="400"/>
      <c r="N13" s="57"/>
      <c r="O13" s="57"/>
    </row>
    <row r="14" spans="2:15" x14ac:dyDescent="0.25">
      <c r="B14" s="42" t="s">
        <v>53</v>
      </c>
      <c r="C14" s="26" t="s">
        <v>54</v>
      </c>
      <c r="D14" s="21" t="s">
        <v>17</v>
      </c>
      <c r="E14" s="22">
        <f>_Duration</f>
        <v>24</v>
      </c>
      <c r="F14" s="406"/>
      <c r="G14" s="407"/>
      <c r="J14" s="57"/>
      <c r="K14" s="57"/>
      <c r="L14" s="57"/>
      <c r="M14" s="57"/>
      <c r="N14" s="57"/>
      <c r="O14" s="57"/>
    </row>
    <row r="15" spans="2:15" x14ac:dyDescent="0.25">
      <c r="B15" s="42"/>
      <c r="C15" s="26"/>
      <c r="D15" s="21"/>
      <c r="E15" s="22"/>
      <c r="F15" s="406"/>
      <c r="G15" s="407"/>
      <c r="J15" s="401"/>
      <c r="K15" s="57"/>
      <c r="L15" s="401"/>
      <c r="M15" s="401"/>
      <c r="N15" s="57"/>
      <c r="O15" s="57"/>
    </row>
    <row r="16" spans="2:15" x14ac:dyDescent="0.25">
      <c r="B16" s="42" t="s">
        <v>55</v>
      </c>
      <c r="C16" s="14" t="s">
        <v>56</v>
      </c>
      <c r="D16" s="21"/>
      <c r="E16" s="22"/>
      <c r="F16" s="406"/>
      <c r="G16" s="407"/>
      <c r="H16" s="37"/>
      <c r="J16" s="413"/>
      <c r="K16" s="57"/>
      <c r="L16" s="413"/>
      <c r="M16" s="413"/>
      <c r="N16" s="57"/>
      <c r="O16" s="57"/>
    </row>
    <row r="17" spans="2:15" x14ac:dyDescent="0.25">
      <c r="B17" s="42"/>
      <c r="C17" s="14"/>
      <c r="D17" s="21"/>
      <c r="E17" s="22"/>
      <c r="F17" s="406"/>
      <c r="G17" s="407"/>
      <c r="H17" s="37"/>
      <c r="J17" s="413"/>
      <c r="K17" s="57"/>
      <c r="L17" s="413"/>
      <c r="M17" s="413"/>
      <c r="N17" s="57"/>
      <c r="O17" s="57"/>
    </row>
    <row r="18" spans="2:15" x14ac:dyDescent="0.25">
      <c r="B18" s="42" t="s">
        <v>57</v>
      </c>
      <c r="C18" s="14" t="s">
        <v>62</v>
      </c>
      <c r="D18" s="21"/>
      <c r="E18" s="21"/>
      <c r="F18" s="406"/>
      <c r="G18" s="407"/>
      <c r="H18" s="37"/>
      <c r="J18" s="403"/>
      <c r="K18" s="57"/>
      <c r="L18" s="403"/>
      <c r="M18" s="403"/>
      <c r="N18" s="57"/>
      <c r="O18" s="57"/>
    </row>
    <row r="19" spans="2:15" x14ac:dyDescent="0.25">
      <c r="B19" s="42"/>
      <c r="C19" s="14"/>
      <c r="D19" s="21"/>
      <c r="E19" s="21"/>
      <c r="F19" s="406"/>
      <c r="G19" s="407"/>
      <c r="H19" s="37"/>
      <c r="J19" s="403"/>
      <c r="K19" s="57"/>
      <c r="L19" s="403"/>
      <c r="M19" s="403"/>
      <c r="N19" s="57"/>
      <c r="O19" s="57"/>
    </row>
    <row r="20" spans="2:15" ht="26.4" x14ac:dyDescent="0.25">
      <c r="B20" s="42" t="s">
        <v>34</v>
      </c>
      <c r="C20" s="14" t="s">
        <v>309</v>
      </c>
      <c r="D20" s="21" t="s">
        <v>33</v>
      </c>
      <c r="E20" s="21">
        <v>450</v>
      </c>
      <c r="F20" s="406"/>
      <c r="G20" s="407"/>
      <c r="H20" s="37"/>
      <c r="J20" s="403"/>
      <c r="K20" s="57"/>
      <c r="L20" s="403"/>
      <c r="M20" s="403"/>
      <c r="N20" s="57"/>
      <c r="O20" s="57"/>
    </row>
    <row r="21" spans="2:15" x14ac:dyDescent="0.25">
      <c r="B21" s="42"/>
      <c r="C21" s="14"/>
      <c r="D21" s="21"/>
      <c r="E21" s="21"/>
      <c r="F21" s="406"/>
      <c r="G21" s="407"/>
      <c r="H21" s="37"/>
      <c r="J21" s="403"/>
      <c r="K21" s="57"/>
      <c r="L21" s="403"/>
      <c r="M21" s="403"/>
      <c r="N21" s="57"/>
      <c r="O21" s="57"/>
    </row>
    <row r="22" spans="2:15" ht="26.4" x14ac:dyDescent="0.25">
      <c r="B22" s="42" t="s">
        <v>35</v>
      </c>
      <c r="C22" s="14" t="s">
        <v>310</v>
      </c>
      <c r="D22" s="21" t="s">
        <v>33</v>
      </c>
      <c r="E22" s="21">
        <v>426</v>
      </c>
      <c r="F22" s="406"/>
      <c r="G22" s="407"/>
      <c r="H22" s="37"/>
      <c r="J22" s="403"/>
      <c r="K22" s="57"/>
      <c r="L22" s="400"/>
      <c r="M22" s="400"/>
      <c r="N22" s="57"/>
      <c r="O22" s="57"/>
    </row>
    <row r="23" spans="2:15" x14ac:dyDescent="0.25">
      <c r="B23" s="42"/>
      <c r="C23" s="14"/>
      <c r="D23" s="21"/>
      <c r="E23" s="21"/>
      <c r="F23" s="406"/>
      <c r="G23" s="407"/>
      <c r="H23" s="37"/>
      <c r="J23" s="400"/>
      <c r="K23" s="57"/>
      <c r="L23" s="400"/>
      <c r="M23" s="400"/>
      <c r="N23" s="57"/>
      <c r="O23" s="57"/>
    </row>
    <row r="24" spans="2:15" x14ac:dyDescent="0.25">
      <c r="B24" s="42" t="s">
        <v>58</v>
      </c>
      <c r="C24" s="14" t="s">
        <v>63</v>
      </c>
      <c r="D24" s="21" t="s">
        <v>33</v>
      </c>
      <c r="E24" s="21">
        <v>72</v>
      </c>
      <c r="F24" s="406"/>
      <c r="G24" s="407"/>
      <c r="H24" s="37"/>
      <c r="J24" s="403"/>
      <c r="K24" s="57"/>
      <c r="L24" s="400"/>
      <c r="M24" s="400"/>
      <c r="N24" s="57"/>
      <c r="O24" s="57"/>
    </row>
    <row r="25" spans="2:15" x14ac:dyDescent="0.25">
      <c r="B25" s="42"/>
      <c r="C25" s="14"/>
      <c r="D25" s="21"/>
      <c r="E25" s="21"/>
      <c r="F25" s="406"/>
      <c r="G25" s="407"/>
      <c r="H25" s="37"/>
      <c r="J25" s="400"/>
      <c r="K25" s="57"/>
      <c r="L25" s="400"/>
      <c r="M25" s="400"/>
      <c r="N25" s="57"/>
      <c r="O25" s="57"/>
    </row>
    <row r="26" spans="2:15" x14ac:dyDescent="0.25">
      <c r="B26" s="42" t="s">
        <v>59</v>
      </c>
      <c r="C26" s="14" t="s">
        <v>64</v>
      </c>
      <c r="D26" s="21" t="s">
        <v>101</v>
      </c>
      <c r="E26" s="21">
        <v>2250</v>
      </c>
      <c r="F26" s="406"/>
      <c r="G26" s="407"/>
      <c r="H26" s="37"/>
      <c r="J26" s="400"/>
      <c r="K26" s="57"/>
      <c r="L26" s="400"/>
      <c r="M26" s="400"/>
      <c r="N26" s="57"/>
      <c r="O26" s="57"/>
    </row>
    <row r="27" spans="2:15" x14ac:dyDescent="0.25">
      <c r="B27" s="42"/>
      <c r="C27" s="14"/>
      <c r="D27" s="21"/>
      <c r="E27" s="21"/>
      <c r="F27" s="406"/>
      <c r="G27" s="407"/>
      <c r="H27" s="37"/>
      <c r="J27" s="400"/>
      <c r="K27" s="57"/>
      <c r="L27" s="400"/>
      <c r="M27" s="400"/>
      <c r="N27" s="57"/>
      <c r="O27" s="57"/>
    </row>
    <row r="28" spans="2:15" x14ac:dyDescent="0.25">
      <c r="B28" s="42" t="s">
        <v>60</v>
      </c>
      <c r="C28" s="14" t="s">
        <v>65</v>
      </c>
      <c r="D28" s="21" t="s">
        <v>101</v>
      </c>
      <c r="E28" s="21">
        <v>500</v>
      </c>
      <c r="F28" s="406"/>
      <c r="G28" s="407"/>
      <c r="H28" s="37"/>
      <c r="J28" s="400"/>
      <c r="K28" s="57"/>
      <c r="L28" s="400"/>
      <c r="M28" s="400"/>
      <c r="N28" s="57"/>
      <c r="O28" s="57"/>
    </row>
    <row r="29" spans="2:15" x14ac:dyDescent="0.25">
      <c r="B29" s="42"/>
      <c r="C29" s="98"/>
      <c r="D29" s="21"/>
      <c r="E29" s="21"/>
      <c r="F29" s="406"/>
      <c r="G29" s="407"/>
      <c r="H29" s="37"/>
      <c r="J29" s="400"/>
      <c r="K29" s="57"/>
      <c r="L29" s="400"/>
      <c r="M29" s="400"/>
      <c r="N29" s="57"/>
      <c r="O29" s="57"/>
    </row>
    <row r="30" spans="2:15" x14ac:dyDescent="0.25">
      <c r="B30" s="102" t="s">
        <v>407</v>
      </c>
      <c r="C30" s="155" t="s">
        <v>408</v>
      </c>
      <c r="D30" s="67"/>
      <c r="E30" s="21"/>
      <c r="F30" s="406"/>
      <c r="G30" s="407"/>
      <c r="H30" s="37"/>
      <c r="J30" s="400"/>
      <c r="K30" s="57"/>
      <c r="L30" s="400"/>
      <c r="M30" s="400"/>
      <c r="N30" s="57"/>
      <c r="O30" s="57"/>
    </row>
    <row r="31" spans="2:15" x14ac:dyDescent="0.25">
      <c r="B31" s="102"/>
      <c r="C31" s="155"/>
      <c r="D31" s="67"/>
      <c r="E31" s="21"/>
      <c r="F31" s="406"/>
      <c r="G31" s="407"/>
      <c r="H31" s="37"/>
      <c r="J31" s="400"/>
      <c r="K31" s="57"/>
      <c r="L31" s="400"/>
      <c r="M31" s="400"/>
      <c r="N31" s="57"/>
      <c r="O31" s="57"/>
    </row>
    <row r="32" spans="2:15" x14ac:dyDescent="0.25">
      <c r="B32" s="102" t="s">
        <v>35</v>
      </c>
      <c r="C32" s="155" t="s">
        <v>473</v>
      </c>
      <c r="D32" s="67" t="s">
        <v>6</v>
      </c>
      <c r="E32" s="21">
        <v>90</v>
      </c>
      <c r="F32" s="406"/>
      <c r="G32" s="407"/>
      <c r="H32" s="37"/>
      <c r="J32" s="400"/>
      <c r="K32" s="57"/>
      <c r="L32" s="400"/>
      <c r="M32" s="400"/>
      <c r="N32" s="57"/>
      <c r="O32" s="57"/>
    </row>
    <row r="33" spans="2:15" x14ac:dyDescent="0.25">
      <c r="B33" s="102"/>
      <c r="C33" s="155"/>
      <c r="D33" s="67"/>
      <c r="E33" s="21"/>
      <c r="F33" s="406"/>
      <c r="G33" s="407"/>
      <c r="H33" s="37"/>
      <c r="J33" s="400"/>
      <c r="K33" s="57"/>
      <c r="L33" s="400"/>
      <c r="M33" s="400"/>
      <c r="N33" s="57"/>
      <c r="O33" s="57"/>
    </row>
    <row r="34" spans="2:15" x14ac:dyDescent="0.25">
      <c r="B34" s="102" t="s">
        <v>40</v>
      </c>
      <c r="C34" s="155" t="s">
        <v>474</v>
      </c>
      <c r="D34" s="67" t="s">
        <v>6</v>
      </c>
      <c r="E34" s="21">
        <v>90</v>
      </c>
      <c r="F34" s="406"/>
      <c r="G34" s="407"/>
      <c r="H34" s="37"/>
      <c r="J34" s="400"/>
      <c r="K34" s="57"/>
      <c r="L34" s="400"/>
      <c r="M34" s="400"/>
      <c r="N34" s="57"/>
      <c r="O34" s="57"/>
    </row>
    <row r="35" spans="2:15" x14ac:dyDescent="0.25">
      <c r="B35" s="42"/>
      <c r="C35" s="25"/>
      <c r="D35" s="21"/>
      <c r="E35" s="21"/>
      <c r="F35" s="406"/>
      <c r="G35" s="407"/>
      <c r="H35" s="37"/>
      <c r="J35" s="400"/>
      <c r="K35" s="57"/>
      <c r="L35" s="400"/>
      <c r="M35" s="400"/>
      <c r="N35" s="57"/>
      <c r="O35" s="57"/>
    </row>
    <row r="36" spans="2:15" x14ac:dyDescent="0.25">
      <c r="B36" s="42" t="s">
        <v>61</v>
      </c>
      <c r="C36" s="14" t="s">
        <v>68</v>
      </c>
      <c r="D36" s="21" t="s">
        <v>17</v>
      </c>
      <c r="E36" s="21">
        <f>_Duration*2/3</f>
        <v>16</v>
      </c>
      <c r="F36" s="406"/>
      <c r="G36" s="407"/>
      <c r="H36" s="37"/>
      <c r="J36" s="400"/>
      <c r="K36" s="57"/>
      <c r="L36" s="400"/>
      <c r="M36" s="400"/>
      <c r="N36" s="57"/>
      <c r="O36" s="57"/>
    </row>
    <row r="37" spans="2:15" x14ac:dyDescent="0.25">
      <c r="B37" s="42"/>
      <c r="C37" s="14"/>
      <c r="D37" s="21"/>
      <c r="E37" s="21"/>
      <c r="F37" s="406"/>
      <c r="G37" s="407"/>
      <c r="H37" s="37"/>
      <c r="J37" s="400"/>
      <c r="K37" s="57"/>
      <c r="L37" s="400"/>
      <c r="M37" s="400"/>
      <c r="N37" s="57"/>
      <c r="O37" s="57"/>
    </row>
    <row r="38" spans="2:15" x14ac:dyDescent="0.25">
      <c r="B38" s="281" t="s">
        <v>334</v>
      </c>
      <c r="C38" s="282" t="s">
        <v>327</v>
      </c>
      <c r="D38" s="283"/>
      <c r="E38" s="22"/>
      <c r="F38" s="406"/>
      <c r="G38" s="407"/>
      <c r="H38" s="37"/>
      <c r="J38" s="400"/>
      <c r="K38" s="57"/>
      <c r="L38" s="400"/>
      <c r="M38" s="400"/>
      <c r="N38" s="57"/>
      <c r="O38" s="57"/>
    </row>
    <row r="39" spans="2:15" x14ac:dyDescent="0.25">
      <c r="B39" s="284"/>
      <c r="C39" s="282"/>
      <c r="D39" s="283"/>
      <c r="E39" s="22"/>
      <c r="F39" s="406"/>
      <c r="G39" s="407"/>
      <c r="H39" s="37"/>
      <c r="J39" s="400"/>
      <c r="K39" s="57"/>
      <c r="L39" s="400"/>
      <c r="M39" s="400"/>
      <c r="N39" s="57"/>
      <c r="O39" s="57"/>
    </row>
    <row r="40" spans="2:15" x14ac:dyDescent="0.25">
      <c r="B40" s="284"/>
      <c r="C40" s="282" t="s">
        <v>328</v>
      </c>
      <c r="D40" s="283" t="s">
        <v>329</v>
      </c>
      <c r="E40" s="176">
        <v>400</v>
      </c>
      <c r="F40" s="406"/>
      <c r="G40" s="407"/>
      <c r="H40" s="37"/>
      <c r="J40" s="400"/>
      <c r="K40" s="57"/>
      <c r="L40" s="400"/>
      <c r="M40" s="400"/>
      <c r="N40" s="57"/>
      <c r="O40" s="57"/>
    </row>
    <row r="41" spans="2:15" x14ac:dyDescent="0.25">
      <c r="B41" s="284"/>
      <c r="C41" s="282"/>
      <c r="D41" s="283"/>
      <c r="E41" s="176"/>
      <c r="F41" s="406"/>
      <c r="G41" s="407"/>
      <c r="H41" s="37"/>
      <c r="J41" s="400"/>
      <c r="K41" s="57"/>
      <c r="L41" s="400"/>
      <c r="M41" s="400"/>
      <c r="N41" s="57"/>
      <c r="O41" s="57"/>
    </row>
    <row r="42" spans="2:15" ht="22.8" x14ac:dyDescent="0.25">
      <c r="B42" s="284"/>
      <c r="C42" s="282" t="s">
        <v>330</v>
      </c>
      <c r="D42" s="283" t="s">
        <v>329</v>
      </c>
      <c r="E42" s="176">
        <v>400</v>
      </c>
      <c r="F42" s="406"/>
      <c r="G42" s="407"/>
      <c r="H42" s="37"/>
      <c r="J42" s="400"/>
      <c r="K42" s="57"/>
      <c r="L42" s="400"/>
      <c r="M42" s="400"/>
      <c r="N42" s="57"/>
      <c r="O42" s="57"/>
    </row>
    <row r="43" spans="2:15" x14ac:dyDescent="0.25">
      <c r="B43" s="284"/>
      <c r="C43" s="282"/>
      <c r="D43" s="283"/>
      <c r="E43" s="176"/>
      <c r="F43" s="406"/>
      <c r="G43" s="407"/>
      <c r="H43" s="37"/>
      <c r="J43" s="400"/>
      <c r="K43" s="57"/>
      <c r="L43" s="400"/>
      <c r="M43" s="400"/>
      <c r="N43" s="57"/>
      <c r="O43" s="57"/>
    </row>
    <row r="44" spans="2:15" x14ac:dyDescent="0.25">
      <c r="B44" s="284"/>
      <c r="C44" s="282" t="s">
        <v>331</v>
      </c>
      <c r="D44" s="283"/>
      <c r="E44" s="176"/>
      <c r="F44" s="406"/>
      <c r="G44" s="407"/>
      <c r="H44" s="37"/>
      <c r="J44" s="400"/>
      <c r="K44" s="57"/>
      <c r="L44" s="400"/>
      <c r="M44" s="400"/>
      <c r="N44" s="57"/>
      <c r="O44" s="57"/>
    </row>
    <row r="45" spans="2:15" x14ac:dyDescent="0.25">
      <c r="B45" s="284"/>
      <c r="C45" s="282"/>
      <c r="D45" s="283"/>
      <c r="E45" s="176"/>
      <c r="F45" s="406"/>
      <c r="G45" s="407"/>
      <c r="H45" s="37"/>
      <c r="J45" s="400"/>
      <c r="K45" s="57"/>
      <c r="L45" s="400"/>
      <c r="M45" s="400"/>
      <c r="N45" s="57"/>
      <c r="O45" s="57"/>
    </row>
    <row r="46" spans="2:15" ht="22.8" x14ac:dyDescent="0.25">
      <c r="B46" s="284"/>
      <c r="C46" s="282" t="s">
        <v>332</v>
      </c>
      <c r="D46" s="283" t="s">
        <v>329</v>
      </c>
      <c r="E46" s="176">
        <v>100</v>
      </c>
      <c r="F46" s="406"/>
      <c r="G46" s="407"/>
      <c r="H46" s="37"/>
      <c r="J46" s="400"/>
      <c r="K46" s="57"/>
      <c r="L46" s="400"/>
      <c r="M46" s="400"/>
      <c r="N46" s="57"/>
      <c r="O46" s="57"/>
    </row>
    <row r="47" spans="2:15" x14ac:dyDescent="0.25">
      <c r="B47" s="284"/>
      <c r="C47" s="282"/>
      <c r="D47" s="283"/>
      <c r="E47" s="176"/>
      <c r="F47" s="406"/>
      <c r="G47" s="407"/>
      <c r="H47" s="37"/>
      <c r="J47" s="400"/>
      <c r="K47" s="57"/>
      <c r="L47" s="400"/>
      <c r="M47" s="400"/>
      <c r="N47" s="57"/>
      <c r="O47" s="57"/>
    </row>
    <row r="48" spans="2:15" ht="22.8" x14ac:dyDescent="0.25">
      <c r="B48" s="284"/>
      <c r="C48" s="282" t="s">
        <v>333</v>
      </c>
      <c r="D48" s="283" t="s">
        <v>329</v>
      </c>
      <c r="E48" s="176">
        <v>100</v>
      </c>
      <c r="F48" s="406"/>
      <c r="G48" s="407"/>
      <c r="H48" s="37"/>
      <c r="J48" s="400"/>
      <c r="K48" s="57"/>
      <c r="L48" s="400"/>
      <c r="M48" s="400"/>
      <c r="N48" s="57"/>
      <c r="O48" s="57"/>
    </row>
    <row r="49" spans="2:15" x14ac:dyDescent="0.25">
      <c r="B49" s="42"/>
      <c r="C49" s="14"/>
      <c r="D49" s="21"/>
      <c r="E49" s="21"/>
      <c r="F49" s="406"/>
      <c r="G49" s="407"/>
      <c r="H49" s="37"/>
      <c r="J49" s="400"/>
      <c r="K49" s="57"/>
      <c r="L49" s="400"/>
      <c r="M49" s="400"/>
      <c r="N49" s="57"/>
      <c r="O49" s="57"/>
    </row>
    <row r="50" spans="2:15" x14ac:dyDescent="0.25">
      <c r="B50" s="42"/>
      <c r="C50" s="14"/>
      <c r="D50" s="21"/>
      <c r="E50" s="21"/>
      <c r="F50" s="406"/>
      <c r="G50" s="407"/>
      <c r="H50" s="37"/>
      <c r="J50" s="400"/>
      <c r="K50" s="57"/>
      <c r="L50" s="400"/>
      <c r="M50" s="400"/>
      <c r="N50" s="57"/>
      <c r="O50" s="57"/>
    </row>
    <row r="51" spans="2:15" x14ac:dyDescent="0.25">
      <c r="B51" s="42"/>
      <c r="C51" s="14"/>
      <c r="D51" s="21"/>
      <c r="E51" s="21"/>
      <c r="F51" s="406"/>
      <c r="G51" s="407"/>
      <c r="H51" s="37"/>
      <c r="J51" s="400"/>
      <c r="K51" s="57"/>
      <c r="L51" s="400"/>
      <c r="M51" s="400"/>
      <c r="N51" s="57"/>
      <c r="O51" s="57"/>
    </row>
    <row r="52" spans="2:15" x14ac:dyDescent="0.25">
      <c r="B52" s="42"/>
      <c r="C52" s="14"/>
      <c r="D52" s="21"/>
      <c r="E52" s="21"/>
      <c r="F52" s="406"/>
      <c r="G52" s="407"/>
      <c r="H52" s="37"/>
      <c r="J52" s="400"/>
      <c r="K52" s="57"/>
      <c r="L52" s="400"/>
      <c r="M52" s="400"/>
      <c r="N52" s="57"/>
      <c r="O52" s="57"/>
    </row>
    <row r="53" spans="2:15" x14ac:dyDescent="0.25">
      <c r="B53" s="42"/>
      <c r="C53" s="14"/>
      <c r="D53" s="21"/>
      <c r="E53" s="21"/>
      <c r="F53" s="406"/>
      <c r="G53" s="407"/>
      <c r="H53" s="37"/>
      <c r="J53" s="400"/>
      <c r="K53" s="57"/>
      <c r="L53" s="400"/>
      <c r="M53" s="400"/>
      <c r="N53" s="57"/>
      <c r="O53" s="57"/>
    </row>
    <row r="54" spans="2:15" x14ac:dyDescent="0.25">
      <c r="B54" s="42"/>
      <c r="C54" s="14"/>
      <c r="D54" s="21"/>
      <c r="E54" s="21"/>
      <c r="F54" s="406"/>
      <c r="G54" s="407"/>
      <c r="H54" s="37"/>
      <c r="J54" s="400"/>
      <c r="K54" s="57"/>
      <c r="L54" s="400"/>
      <c r="M54" s="400"/>
      <c r="N54" s="57"/>
      <c r="O54" s="57"/>
    </row>
    <row r="55" spans="2:15" x14ac:dyDescent="0.25">
      <c r="B55" s="42"/>
      <c r="C55" s="14"/>
      <c r="D55" s="21"/>
      <c r="E55" s="21"/>
      <c r="F55" s="406"/>
      <c r="G55" s="407"/>
      <c r="H55" s="37"/>
      <c r="J55" s="400"/>
      <c r="K55" s="57"/>
      <c r="L55" s="400"/>
      <c r="M55" s="400"/>
      <c r="N55" s="57"/>
      <c r="O55" s="57"/>
    </row>
    <row r="56" spans="2:15" x14ac:dyDescent="0.25">
      <c r="B56" s="42"/>
      <c r="C56" s="14"/>
      <c r="D56" s="21"/>
      <c r="E56" s="21"/>
      <c r="F56" s="406"/>
      <c r="G56" s="407"/>
      <c r="H56" s="37"/>
      <c r="J56" s="400"/>
      <c r="K56" s="57"/>
      <c r="L56" s="400"/>
      <c r="M56" s="400"/>
      <c r="N56" s="57"/>
      <c r="O56" s="57"/>
    </row>
    <row r="57" spans="2:15" x14ac:dyDescent="0.25">
      <c r="B57" s="42"/>
      <c r="C57" s="14"/>
      <c r="D57" s="21"/>
      <c r="E57" s="21"/>
      <c r="F57" s="406"/>
      <c r="G57" s="407"/>
      <c r="H57" s="37"/>
      <c r="J57" s="400"/>
      <c r="K57" s="57"/>
      <c r="L57" s="400"/>
      <c r="M57" s="400"/>
      <c r="N57" s="57"/>
      <c r="O57" s="57"/>
    </row>
    <row r="58" spans="2:15" s="27" customFormat="1" ht="20.100000000000001" customHeight="1" x14ac:dyDescent="0.25">
      <c r="B58" s="61" t="str">
        <f>$B$11</f>
        <v>C1.5</v>
      </c>
      <c r="C58" s="29" t="str">
        <f>"TOTAL CARRIED FORWARD"&amp;IF(G58=G$1," TO SUMMARY (Page C"&amp;Page_A&amp;")","")</f>
        <v>TOTAL CARRIED FORWARD TO SUMMARY (Page C50)</v>
      </c>
      <c r="D58" s="30"/>
      <c r="E58" s="31"/>
      <c r="F58" s="410"/>
      <c r="G58" s="411"/>
      <c r="H58" s="32"/>
      <c r="J58" s="405"/>
      <c r="K58" s="57"/>
      <c r="L58" s="405"/>
      <c r="M58" s="405"/>
      <c r="N58" s="414"/>
      <c r="O58" s="414"/>
    </row>
    <row r="65" spans="7:7" x14ac:dyDescent="0.25">
      <c r="G65" s="159"/>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6" id="{A63CA474-734C-4124-B47C-22F010761ACD}">
            <xm:f>AND(Information!$C$8=FALSE,$D10&lt;&gt;"P C Sum",$D10&lt;&gt;"PC Sum",$D10&lt;&gt;"P Sum",$D10&lt;&gt;"Prov Sum")</xm:f>
            <x14:dxf>
              <font>
                <strike val="0"/>
                <color theme="0"/>
              </font>
              <numFmt numFmtId="4" formatCode="#,##0.00"/>
            </x14:dxf>
          </x14:cfRule>
          <xm:sqref>G58 F50:G57 F49 F37 G37:G49 F10:G36</xm:sqref>
        </x14:conditionalFormatting>
        <x14:conditionalFormatting xmlns:xm="http://schemas.microsoft.com/office/excel/2006/main">
          <x14:cfRule type="expression" priority="1" id="{E7AE4129-908D-474A-BD76-57E32D95069F}">
            <xm:f>AND(Information!$C$8=FALSE,$D38&lt;&gt;"P C Sum",$D38&lt;&gt;"PC Sum",$D38&lt;&gt;"P Sum",$D38&lt;&gt;"Prov Sum")</xm:f>
            <x14:dxf>
              <font>
                <strike val="0"/>
                <color theme="0"/>
              </font>
              <numFmt numFmtId="4" formatCode="#,##0.00"/>
            </x14:dxf>
          </x14:cfRule>
          <xm:sqref>F38:F48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2CF8-B0F1-46B7-99BA-F0CD8A454ED6}">
  <sheetPr>
    <tabColor rgb="FF00B050"/>
  </sheetPr>
  <dimension ref="B1:M41"/>
  <sheetViews>
    <sheetView view="pageLayout" zoomScaleNormal="125" zoomScaleSheetLayoutView="100" workbookViewId="0">
      <selection activeCell="G40" sqref="G40"/>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0" width="8.44140625" style="1" bestFit="1" customWidth="1"/>
    <col min="11" max="11" width="10.6640625" style="1" bestFit="1" customWidth="1"/>
    <col min="12" max="16384" width="6.88671875" style="1"/>
  </cols>
  <sheetData>
    <row r="1" spans="2:13" x14ac:dyDescent="0.25">
      <c r="G1" s="159">
        <f>MAX(G9:G491)</f>
        <v>0</v>
      </c>
    </row>
    <row r="2" spans="2:13" x14ac:dyDescent="0.25">
      <c r="B2" s="271" t="str">
        <f>Client1</f>
        <v>Province of KwaZulu-Natal</v>
      </c>
      <c r="C2" s="82"/>
      <c r="D2" s="56"/>
      <c r="E2" s="495" t="str">
        <f>"Contract No. "&amp;ContractNo</f>
        <v>Contract No. ZNB01208/00000/00/PMC/INF/21/T</v>
      </c>
      <c r="F2" s="495"/>
      <c r="G2" s="495"/>
      <c r="J2" s="416"/>
      <c r="K2" s="416"/>
      <c r="L2" s="416"/>
      <c r="M2" s="417"/>
    </row>
    <row r="3" spans="2:13" x14ac:dyDescent="0.25">
      <c r="B3" s="267" t="str">
        <f>Client2</f>
        <v>Department of Transport</v>
      </c>
      <c r="C3" s="82"/>
      <c r="D3" s="56"/>
      <c r="E3" s="56"/>
      <c r="F3" s="57"/>
      <c r="G3" s="83"/>
      <c r="J3" s="402"/>
      <c r="K3" s="402"/>
      <c r="L3" s="402"/>
      <c r="M3" s="402"/>
    </row>
    <row r="4" spans="2:13" x14ac:dyDescent="0.25">
      <c r="B4" s="58"/>
      <c r="C4" s="58"/>
      <c r="D4" s="268"/>
      <c r="E4" s="268"/>
      <c r="F4" s="60"/>
      <c r="G4" s="84"/>
      <c r="J4" s="402"/>
      <c r="K4" s="402"/>
      <c r="L4" s="402"/>
      <c r="M4" s="402"/>
    </row>
    <row r="5" spans="2:13" x14ac:dyDescent="0.25">
      <c r="B5" s="493" t="s">
        <v>8</v>
      </c>
      <c r="C5" s="494"/>
      <c r="D5" s="494"/>
      <c r="E5" s="494"/>
      <c r="F5" s="494"/>
      <c r="G5" s="490" t="str">
        <f>"CHAPTER "&amp;B11</f>
        <v>CHAPTER C1.6</v>
      </c>
      <c r="H5" s="269"/>
      <c r="J5" s="402"/>
      <c r="K5" s="402"/>
      <c r="L5" s="402"/>
      <c r="M5" s="402"/>
    </row>
    <row r="6" spans="2:13" ht="7.5" customHeight="1" x14ac:dyDescent="0.25">
      <c r="B6" s="486" t="str">
        <f>ContractDescription</f>
        <v>PROVISION OF ROUTINE AND SAFETY MAINTENANCE ON VARIOUS ROADS WITHIN THE LOTHENI ZONE - VULINDLELA AREA OFFICE</v>
      </c>
      <c r="C6" s="487"/>
      <c r="D6" s="487"/>
      <c r="E6" s="487"/>
      <c r="F6" s="487"/>
      <c r="G6" s="491"/>
      <c r="H6" s="112"/>
      <c r="J6" s="402"/>
      <c r="K6" s="402"/>
      <c r="L6" s="402"/>
      <c r="M6" s="402"/>
    </row>
    <row r="7" spans="2:13" ht="12.75" customHeight="1" x14ac:dyDescent="0.25">
      <c r="B7" s="486"/>
      <c r="C7" s="487"/>
      <c r="D7" s="487"/>
      <c r="E7" s="487"/>
      <c r="F7" s="487"/>
      <c r="G7" s="491"/>
      <c r="H7" s="112"/>
      <c r="J7" s="402"/>
      <c r="K7" s="402"/>
      <c r="L7" s="402"/>
      <c r="M7" s="402"/>
    </row>
    <row r="8" spans="2:13" ht="7.5" customHeight="1" x14ac:dyDescent="0.25">
      <c r="B8" s="488"/>
      <c r="C8" s="489"/>
      <c r="D8" s="489"/>
      <c r="E8" s="489"/>
      <c r="F8" s="489"/>
      <c r="G8" s="492"/>
      <c r="H8" s="112"/>
      <c r="J8" s="402"/>
      <c r="K8" s="402"/>
      <c r="L8" s="402"/>
      <c r="M8" s="402"/>
    </row>
    <row r="9" spans="2:13" s="9" customFormat="1" ht="24.9" customHeight="1" x14ac:dyDescent="0.25">
      <c r="B9" s="10" t="s">
        <v>0</v>
      </c>
      <c r="C9" s="11" t="s">
        <v>1</v>
      </c>
      <c r="D9" s="11" t="s">
        <v>2</v>
      </c>
      <c r="E9" s="11" t="s">
        <v>3</v>
      </c>
      <c r="F9" s="11" t="s">
        <v>4</v>
      </c>
      <c r="G9" s="11" t="s">
        <v>5</v>
      </c>
      <c r="H9" s="270"/>
      <c r="J9" s="418"/>
      <c r="K9" s="418"/>
      <c r="L9" s="418"/>
      <c r="M9" s="418"/>
    </row>
    <row r="10" spans="2:13" x14ac:dyDescent="0.25">
      <c r="B10" s="42"/>
      <c r="C10" s="14"/>
      <c r="D10" s="15"/>
      <c r="E10" s="15"/>
      <c r="F10" s="16"/>
      <c r="G10" s="23" t="str">
        <f t="shared" ref="G10:G13" si="0">IF(D10="","",E10*F10)</f>
        <v/>
      </c>
      <c r="H10" s="18"/>
      <c r="J10" s="419"/>
      <c r="K10" s="419"/>
      <c r="L10" s="419"/>
      <c r="M10" s="419"/>
    </row>
    <row r="11" spans="2:13" x14ac:dyDescent="0.25">
      <c r="B11" s="53" t="s">
        <v>69</v>
      </c>
      <c r="C11" s="20" t="s">
        <v>70</v>
      </c>
      <c r="D11" s="21"/>
      <c r="E11" s="21"/>
      <c r="F11" s="16"/>
      <c r="G11" s="23" t="str">
        <f t="shared" si="0"/>
        <v/>
      </c>
      <c r="H11" s="37"/>
      <c r="J11" s="420"/>
      <c r="K11" s="420"/>
      <c r="L11" s="420"/>
      <c r="M11" s="420"/>
    </row>
    <row r="12" spans="2:13" x14ac:dyDescent="0.25">
      <c r="B12" s="42"/>
      <c r="C12" s="14"/>
      <c r="D12" s="21"/>
      <c r="E12" s="21"/>
      <c r="F12" s="16"/>
      <c r="G12" s="23" t="str">
        <f t="shared" si="0"/>
        <v/>
      </c>
      <c r="H12" s="37"/>
      <c r="J12" s="420"/>
      <c r="K12" s="420"/>
      <c r="L12" s="420"/>
      <c r="M12" s="420"/>
    </row>
    <row r="13" spans="2:13" x14ac:dyDescent="0.25">
      <c r="B13" s="42" t="s">
        <v>71</v>
      </c>
      <c r="C13" s="14" t="s">
        <v>72</v>
      </c>
      <c r="D13" s="21"/>
      <c r="E13" s="21"/>
      <c r="F13" s="16"/>
      <c r="G13" s="23" t="str">
        <f t="shared" si="0"/>
        <v/>
      </c>
      <c r="H13" s="37"/>
      <c r="J13" s="421"/>
      <c r="K13" s="402"/>
      <c r="L13" s="421"/>
      <c r="M13" s="421"/>
    </row>
    <row r="14" spans="2:13" x14ac:dyDescent="0.25">
      <c r="B14" s="42"/>
      <c r="C14" s="14"/>
      <c r="D14" s="21"/>
      <c r="E14" s="21"/>
      <c r="F14" s="406"/>
      <c r="G14" s="407"/>
      <c r="H14" s="37"/>
      <c r="J14" s="419"/>
      <c r="K14" s="422"/>
      <c r="L14" s="420"/>
      <c r="M14" s="420"/>
    </row>
    <row r="15" spans="2:13" ht="26.4" x14ac:dyDescent="0.25">
      <c r="B15" s="42" t="s">
        <v>73</v>
      </c>
      <c r="C15" s="14" t="s">
        <v>75</v>
      </c>
      <c r="D15" s="21" t="s">
        <v>21</v>
      </c>
      <c r="E15" s="285">
        <v>0.2</v>
      </c>
      <c r="F15" s="406"/>
      <c r="G15" s="407"/>
      <c r="H15" s="38"/>
      <c r="J15" s="423"/>
      <c r="K15" s="422"/>
      <c r="L15" s="420"/>
      <c r="M15" s="420"/>
    </row>
    <row r="16" spans="2:13" x14ac:dyDescent="0.25">
      <c r="B16" s="42"/>
      <c r="C16" s="14"/>
      <c r="D16" s="21"/>
      <c r="E16" s="22"/>
      <c r="F16" s="406"/>
      <c r="G16" s="407"/>
      <c r="H16" s="38"/>
      <c r="J16" s="419"/>
      <c r="K16" s="422"/>
      <c r="L16" s="420"/>
      <c r="M16" s="420"/>
    </row>
    <row r="17" spans="2:13" ht="26.4" x14ac:dyDescent="0.25">
      <c r="B17" s="42" t="s">
        <v>74</v>
      </c>
      <c r="C17" s="14" t="s">
        <v>76</v>
      </c>
      <c r="D17" s="21" t="s">
        <v>21</v>
      </c>
      <c r="E17" s="285">
        <v>0.2</v>
      </c>
      <c r="F17" s="406"/>
      <c r="G17" s="407"/>
      <c r="H17" s="38"/>
      <c r="J17" s="423"/>
      <c r="K17" s="422"/>
      <c r="L17" s="420"/>
      <c r="M17" s="420"/>
    </row>
    <row r="18" spans="2:13" x14ac:dyDescent="0.25">
      <c r="B18" s="42"/>
      <c r="C18" s="14"/>
      <c r="D18" s="21"/>
      <c r="E18" s="22"/>
      <c r="F18" s="406"/>
      <c r="G18" s="407"/>
      <c r="H18" s="38"/>
      <c r="J18" s="419"/>
      <c r="K18" s="422"/>
      <c r="L18" s="420"/>
      <c r="M18" s="420"/>
    </row>
    <row r="19" spans="2:13" x14ac:dyDescent="0.25">
      <c r="B19" s="42"/>
      <c r="C19" s="14"/>
      <c r="D19" s="21"/>
      <c r="E19" s="22"/>
      <c r="F19" s="406"/>
      <c r="G19" s="407"/>
      <c r="H19" s="37"/>
      <c r="J19" s="419"/>
      <c r="K19" s="422"/>
      <c r="L19" s="420"/>
      <c r="M19" s="420"/>
    </row>
    <row r="20" spans="2:13" x14ac:dyDescent="0.25">
      <c r="B20" s="42" t="s">
        <v>77</v>
      </c>
      <c r="C20" s="14" t="s">
        <v>78</v>
      </c>
      <c r="D20" s="21"/>
      <c r="E20" s="22"/>
      <c r="F20" s="406"/>
      <c r="G20" s="407"/>
      <c r="H20" s="37"/>
      <c r="J20" s="419"/>
      <c r="K20" s="422"/>
      <c r="L20" s="420"/>
      <c r="M20" s="420"/>
    </row>
    <row r="21" spans="2:13" x14ac:dyDescent="0.25">
      <c r="B21" s="42"/>
      <c r="C21" s="14"/>
      <c r="D21" s="21"/>
      <c r="E21" s="22"/>
      <c r="F21" s="406"/>
      <c r="G21" s="407"/>
      <c r="H21" s="39"/>
      <c r="J21" s="419"/>
      <c r="K21" s="422"/>
      <c r="L21" s="420"/>
      <c r="M21" s="420"/>
    </row>
    <row r="22" spans="2:13" ht="26.4" x14ac:dyDescent="0.25">
      <c r="B22" s="42" t="s">
        <v>79</v>
      </c>
      <c r="C22" s="14" t="s">
        <v>325</v>
      </c>
      <c r="D22" s="21" t="s">
        <v>21</v>
      </c>
      <c r="E22" s="285">
        <v>0.2</v>
      </c>
      <c r="F22" s="406"/>
      <c r="G22" s="407"/>
      <c r="J22" s="423"/>
      <c r="K22" s="422"/>
      <c r="L22" s="420"/>
      <c r="M22" s="420"/>
    </row>
    <row r="23" spans="2:13" x14ac:dyDescent="0.25">
      <c r="B23" s="42"/>
      <c r="C23" s="14"/>
      <c r="D23" s="21"/>
      <c r="E23" s="22"/>
      <c r="F23" s="406"/>
      <c r="G23" s="407"/>
      <c r="J23" s="419"/>
      <c r="K23" s="422"/>
      <c r="L23" s="420"/>
      <c r="M23" s="420"/>
    </row>
    <row r="24" spans="2:13" ht="27.75" customHeight="1" x14ac:dyDescent="0.25">
      <c r="B24" s="42" t="s">
        <v>80</v>
      </c>
      <c r="C24" s="14" t="s">
        <v>326</v>
      </c>
      <c r="D24" s="21" t="s">
        <v>21</v>
      </c>
      <c r="E24" s="285">
        <v>0.2</v>
      </c>
      <c r="F24" s="406"/>
      <c r="G24" s="407"/>
      <c r="J24" s="423"/>
      <c r="K24" s="422"/>
      <c r="L24" s="420"/>
      <c r="M24" s="420"/>
    </row>
    <row r="25" spans="2:13" x14ac:dyDescent="0.25">
      <c r="B25" s="42"/>
      <c r="C25" s="14"/>
      <c r="D25" s="21"/>
      <c r="E25" s="22"/>
      <c r="F25" s="406"/>
      <c r="G25" s="407"/>
      <c r="J25" s="420"/>
      <c r="K25" s="402"/>
      <c r="L25" s="420"/>
      <c r="M25" s="420"/>
    </row>
    <row r="26" spans="2:13" x14ac:dyDescent="0.25">
      <c r="B26" s="42" t="s">
        <v>335</v>
      </c>
      <c r="C26" s="282" t="s">
        <v>342</v>
      </c>
      <c r="D26" s="283"/>
      <c r="E26" s="21"/>
      <c r="F26" s="406"/>
      <c r="G26" s="407"/>
      <c r="H26" s="38"/>
      <c r="J26" s="420"/>
      <c r="K26" s="402"/>
      <c r="L26" s="420"/>
      <c r="M26" s="420"/>
    </row>
    <row r="27" spans="2:13" x14ac:dyDescent="0.25">
      <c r="B27" s="42"/>
      <c r="C27" s="282"/>
      <c r="D27" s="283"/>
      <c r="E27" s="21"/>
      <c r="F27" s="406"/>
      <c r="G27" s="407"/>
      <c r="H27" s="38"/>
      <c r="J27" s="420"/>
      <c r="K27" s="402"/>
      <c r="L27" s="420"/>
      <c r="M27" s="420"/>
    </row>
    <row r="28" spans="2:13" x14ac:dyDescent="0.25">
      <c r="B28" s="42"/>
      <c r="C28" s="282" t="s">
        <v>336</v>
      </c>
      <c r="D28" s="283"/>
      <c r="E28" s="21"/>
      <c r="F28" s="406"/>
      <c r="G28" s="407"/>
      <c r="H28" s="38"/>
      <c r="J28" s="420"/>
      <c r="K28" s="402"/>
      <c r="L28" s="420"/>
      <c r="M28" s="420"/>
    </row>
    <row r="29" spans="2:13" x14ac:dyDescent="0.25">
      <c r="B29" s="42"/>
      <c r="C29" s="282"/>
      <c r="D29" s="283"/>
      <c r="E29" s="21"/>
      <c r="F29" s="406"/>
      <c r="G29" s="407"/>
      <c r="H29" s="38"/>
      <c r="J29" s="420"/>
      <c r="K29" s="402"/>
      <c r="L29" s="420"/>
      <c r="M29" s="420"/>
    </row>
    <row r="30" spans="2:13" x14ac:dyDescent="0.25">
      <c r="B30" s="42"/>
      <c r="C30" s="282" t="s">
        <v>337</v>
      </c>
      <c r="D30" s="283" t="s">
        <v>33</v>
      </c>
      <c r="E30" s="67">
        <v>500</v>
      </c>
      <c r="F30" s="406"/>
      <c r="G30" s="407"/>
      <c r="H30" s="38"/>
      <c r="J30" s="420"/>
      <c r="K30" s="402"/>
      <c r="L30" s="420"/>
      <c r="M30" s="420"/>
    </row>
    <row r="31" spans="2:13" x14ac:dyDescent="0.25">
      <c r="B31" s="42"/>
      <c r="C31" s="282"/>
      <c r="D31" s="283"/>
      <c r="E31" s="67"/>
      <c r="F31" s="406"/>
      <c r="G31" s="407"/>
      <c r="H31" s="38"/>
      <c r="J31" s="420"/>
      <c r="K31" s="402"/>
      <c r="L31" s="420"/>
      <c r="M31" s="420"/>
    </row>
    <row r="32" spans="2:13" x14ac:dyDescent="0.25">
      <c r="B32" s="42"/>
      <c r="C32" s="282" t="s">
        <v>338</v>
      </c>
      <c r="D32" s="283" t="s">
        <v>33</v>
      </c>
      <c r="E32" s="67">
        <v>500</v>
      </c>
      <c r="F32" s="406"/>
      <c r="G32" s="407"/>
      <c r="H32" s="38"/>
      <c r="J32" s="420"/>
      <c r="K32" s="402"/>
      <c r="L32" s="420"/>
      <c r="M32" s="420"/>
    </row>
    <row r="33" spans="2:13" x14ac:dyDescent="0.25">
      <c r="B33" s="42"/>
      <c r="C33" s="282"/>
      <c r="D33" s="283"/>
      <c r="E33" s="67"/>
      <c r="F33" s="406"/>
      <c r="G33" s="407"/>
      <c r="H33" s="38"/>
      <c r="J33" s="420"/>
      <c r="K33" s="402"/>
      <c r="L33" s="420"/>
      <c r="M33" s="420"/>
    </row>
    <row r="34" spans="2:13" x14ac:dyDescent="0.25">
      <c r="B34" s="42"/>
      <c r="C34" s="282" t="s">
        <v>339</v>
      </c>
      <c r="D34" s="283" t="s">
        <v>33</v>
      </c>
      <c r="E34" s="67">
        <v>5</v>
      </c>
      <c r="F34" s="406"/>
      <c r="G34" s="407"/>
      <c r="H34" s="38"/>
      <c r="J34" s="420"/>
      <c r="K34" s="402"/>
      <c r="L34" s="420"/>
      <c r="M34" s="420"/>
    </row>
    <row r="35" spans="2:13" x14ac:dyDescent="0.25">
      <c r="B35" s="42"/>
      <c r="C35" s="282"/>
      <c r="D35" s="283"/>
      <c r="E35" s="67"/>
      <c r="F35" s="406"/>
      <c r="G35" s="407"/>
      <c r="H35" s="38"/>
      <c r="J35" s="420"/>
      <c r="K35" s="402"/>
      <c r="L35" s="420"/>
      <c r="M35" s="420"/>
    </row>
    <row r="36" spans="2:13" x14ac:dyDescent="0.25">
      <c r="B36" s="42"/>
      <c r="C36" s="282" t="s">
        <v>340</v>
      </c>
      <c r="D36" s="283" t="s">
        <v>33</v>
      </c>
      <c r="E36" s="67">
        <v>5</v>
      </c>
      <c r="F36" s="406"/>
      <c r="G36" s="407"/>
      <c r="H36" s="38"/>
      <c r="J36" s="420"/>
      <c r="K36" s="402"/>
      <c r="L36" s="420"/>
      <c r="M36" s="420"/>
    </row>
    <row r="37" spans="2:13" x14ac:dyDescent="0.25">
      <c r="B37" s="42"/>
      <c r="C37" s="282"/>
      <c r="D37" s="283"/>
      <c r="E37" s="67"/>
      <c r="F37" s="406"/>
      <c r="G37" s="407"/>
      <c r="H37" s="38"/>
      <c r="J37" s="420"/>
      <c r="K37" s="402"/>
      <c r="L37" s="420"/>
      <c r="M37" s="420"/>
    </row>
    <row r="38" spans="2:13" x14ac:dyDescent="0.25">
      <c r="B38" s="42"/>
      <c r="C38" s="282" t="s">
        <v>341</v>
      </c>
      <c r="D38" s="283" t="s">
        <v>33</v>
      </c>
      <c r="E38" s="67">
        <v>5</v>
      </c>
      <c r="F38" s="406"/>
      <c r="G38" s="407"/>
      <c r="H38" s="38"/>
      <c r="J38" s="420"/>
      <c r="K38" s="402"/>
      <c r="L38" s="420"/>
      <c r="M38" s="420"/>
    </row>
    <row r="39" spans="2:13" x14ac:dyDescent="0.25">
      <c r="B39" s="42"/>
      <c r="C39" s="14"/>
      <c r="D39" s="21"/>
      <c r="E39" s="21"/>
      <c r="F39" s="406"/>
      <c r="G39" s="407"/>
      <c r="H39" s="37"/>
      <c r="J39" s="402"/>
      <c r="K39" s="402"/>
      <c r="L39" s="402"/>
      <c r="M39" s="402"/>
    </row>
    <row r="40" spans="2:13" s="27" customFormat="1" ht="20.100000000000001" customHeight="1" x14ac:dyDescent="0.25">
      <c r="B40" s="61" t="str">
        <f>$B$11</f>
        <v>C1.6</v>
      </c>
      <c r="C40" s="29" t="str">
        <f>"TOTAL CARRIED FORWARD"&amp;IF(G40=G$1," TO SUMMARY (Page C"&amp;Page_A&amp;")","")</f>
        <v>TOTAL CARRIED FORWARD TO SUMMARY (Page C50)</v>
      </c>
      <c r="D40" s="30"/>
      <c r="E40" s="114"/>
      <c r="F40" s="410"/>
      <c r="G40" s="411"/>
      <c r="H40" s="32"/>
      <c r="J40" s="424"/>
      <c r="K40" s="359"/>
      <c r="L40" s="424"/>
      <c r="M40" s="424"/>
    </row>
    <row r="41" spans="2:13" x14ac:dyDescent="0.25">
      <c r="J41" s="402"/>
      <c r="K41" s="402"/>
      <c r="L41" s="402"/>
      <c r="M41" s="40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270E9E66-897D-4D3A-8BA4-9F7E446BAF8A}">
            <xm:f>AND(Information!$C$8=FALSE,$D10&lt;&gt;"P C Sum",$D10&lt;&gt;"PC Sum",$D10&lt;&gt;"P Sum",$D10&lt;&gt;"Prov Sum")</xm:f>
            <x14:dxf>
              <font>
                <strike val="0"/>
                <color theme="0"/>
              </font>
              <numFmt numFmtId="4" formatCode="#,##0.00"/>
            </x14:dxf>
          </x14:cfRule>
          <xm:sqref>F39:G39 F10:G25 G26:G38</xm:sqref>
        </x14:conditionalFormatting>
        <x14:conditionalFormatting xmlns:xm="http://schemas.microsoft.com/office/excel/2006/main">
          <x14:cfRule type="expression" priority="3" id="{62ABB661-A551-477A-9B69-E7462CED8B2D}">
            <xm:f>AND(Information!$C$8=FALSE,$D40&lt;&gt;"P C Sum",$D40&lt;&gt;"PC Sum",$D40&lt;&gt;"P Sum",$D40&lt;&gt;"Prov Sum")</xm:f>
            <x14:dxf>
              <font>
                <strike val="0"/>
                <color theme="0"/>
              </font>
              <numFmt numFmtId="4" formatCode="#,##0.00"/>
            </x14:dxf>
          </x14:cfRule>
          <xm:sqref>G40</xm:sqref>
        </x14:conditionalFormatting>
        <x14:conditionalFormatting xmlns:xm="http://schemas.microsoft.com/office/excel/2006/main">
          <x14:cfRule type="expression" priority="2" id="{6B2265E3-1A0C-403E-A4C9-52F7A590714E}">
            <xm:f>AND(Information!$C$8=FALSE,$D26&lt;&gt;"P C Sum",$D26&lt;&gt;"PC Sum",$D26&lt;&gt;"P Sum",$D26&lt;&gt;"Prov Sum")</xm:f>
            <x14:dxf>
              <font>
                <strike val="0"/>
                <color theme="0"/>
              </font>
              <numFmt numFmtId="4" formatCode="#,##0.00"/>
            </x14:dxf>
          </x14:cfRule>
          <xm:sqref>F26:F29</xm:sqref>
        </x14:conditionalFormatting>
        <x14:conditionalFormatting xmlns:xm="http://schemas.microsoft.com/office/excel/2006/main">
          <x14:cfRule type="expression" priority="1" id="{FF547767-F5FC-4AAD-B164-B9854C6375AA}">
            <xm:f>AND(Information!$C$8=FALSE,$D30&lt;&gt;"P C Sum",$D30&lt;&gt;"PC Sum",$D30&lt;&gt;"P Sum",$D30&lt;&gt;"Prov Sum")</xm:f>
            <x14:dxf>
              <font>
                <strike val="0"/>
                <color theme="0"/>
              </font>
              <numFmt numFmtId="4" formatCode="#,##0.00"/>
            </x14:dxf>
          </x14:cfRule>
          <xm:sqref>F30:F38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8E570-612F-426B-9B9B-D47207EBA732}">
  <sheetPr codeName="Sheet7">
    <tabColor rgb="FF00B050"/>
  </sheetPr>
  <dimension ref="A1:T57"/>
  <sheetViews>
    <sheetView view="pageLayout" topLeftCell="A28" zoomScaleNormal="125" zoomScaleSheetLayoutView="100" workbookViewId="0">
      <selection activeCell="G54" sqref="G54"/>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3" width="15.5546875" style="1" customWidth="1"/>
    <col min="14" max="16384" width="6.88671875" style="1"/>
  </cols>
  <sheetData>
    <row r="1" spans="1:20" x14ac:dyDescent="0.25">
      <c r="G1" s="159">
        <f>MAX(G9:G487)</f>
        <v>0</v>
      </c>
    </row>
    <row r="2" spans="1:20" x14ac:dyDescent="0.25">
      <c r="B2" s="81" t="str">
        <f>Client1</f>
        <v>Province of KwaZulu-Natal</v>
      </c>
      <c r="C2" s="82"/>
      <c r="D2" s="56"/>
      <c r="E2" s="495" t="str">
        <f>"Contract No. "&amp;ContractNo</f>
        <v>Contract No. ZNB01208/00000/00/PMC/INF/21/T</v>
      </c>
      <c r="F2" s="495"/>
      <c r="G2" s="495"/>
      <c r="I2" s="402"/>
      <c r="J2" s="416"/>
      <c r="K2" s="416"/>
      <c r="L2" s="416"/>
      <c r="M2" s="417"/>
      <c r="N2" s="402"/>
      <c r="O2" s="402"/>
      <c r="P2" s="402"/>
      <c r="Q2" s="402"/>
      <c r="R2" s="402"/>
      <c r="S2" s="402"/>
      <c r="T2" s="402"/>
    </row>
    <row r="3" spans="1:20" x14ac:dyDescent="0.25">
      <c r="B3" s="80" t="str">
        <f>Client2</f>
        <v>Department of Transport</v>
      </c>
      <c r="C3" s="82"/>
      <c r="D3" s="56"/>
      <c r="E3" s="56"/>
      <c r="F3" s="57"/>
      <c r="G3" s="83"/>
      <c r="I3" s="402"/>
      <c r="J3" s="402"/>
      <c r="K3" s="402"/>
      <c r="L3" s="402"/>
      <c r="M3" s="402"/>
      <c r="N3" s="402"/>
      <c r="O3" s="402"/>
      <c r="P3" s="402"/>
      <c r="Q3" s="402"/>
      <c r="R3" s="402"/>
      <c r="S3" s="402"/>
      <c r="T3" s="402"/>
    </row>
    <row r="4" spans="1:20" x14ac:dyDescent="0.25">
      <c r="B4" s="58"/>
      <c r="C4" s="58"/>
      <c r="D4" s="59"/>
      <c r="E4" s="59"/>
      <c r="F4" s="60"/>
      <c r="G4" s="84"/>
      <c r="I4" s="402"/>
      <c r="J4" s="402"/>
      <c r="K4" s="402"/>
      <c r="L4" s="402"/>
      <c r="M4" s="402"/>
      <c r="N4" s="402"/>
      <c r="O4" s="402"/>
      <c r="P4" s="402"/>
      <c r="Q4" s="402"/>
      <c r="R4" s="402"/>
      <c r="S4" s="402"/>
      <c r="T4" s="402"/>
    </row>
    <row r="5" spans="1:20" x14ac:dyDescent="0.25">
      <c r="B5" s="493" t="s">
        <v>8</v>
      </c>
      <c r="C5" s="494"/>
      <c r="D5" s="494"/>
      <c r="E5" s="494"/>
      <c r="F5" s="494"/>
      <c r="G5" s="490" t="str">
        <f>"CHAPTER "&amp;B11</f>
        <v>CHAPTER C1.7</v>
      </c>
      <c r="H5" s="6"/>
      <c r="I5" s="402"/>
      <c r="J5" s="402"/>
      <c r="K5" s="402"/>
      <c r="L5" s="402"/>
      <c r="M5" s="402"/>
      <c r="N5" s="402"/>
      <c r="O5" s="402"/>
      <c r="P5" s="402"/>
      <c r="Q5" s="402"/>
      <c r="R5" s="402"/>
      <c r="S5" s="402"/>
      <c r="T5" s="402"/>
    </row>
    <row r="6" spans="1:20" ht="7.5" customHeight="1" x14ac:dyDescent="0.25">
      <c r="B6" s="486" t="str">
        <f>ContractDescription</f>
        <v>PROVISION OF ROUTINE AND SAFETY MAINTENANCE ON VARIOUS ROADS WITHIN THE LOTHENI ZONE - VULINDLELA AREA OFFICE</v>
      </c>
      <c r="C6" s="487"/>
      <c r="D6" s="487"/>
      <c r="E6" s="487"/>
      <c r="F6" s="487"/>
      <c r="G6" s="491"/>
      <c r="H6" s="8"/>
      <c r="I6" s="402"/>
      <c r="J6" s="402"/>
      <c r="K6" s="402"/>
      <c r="L6" s="402"/>
      <c r="M6" s="402"/>
      <c r="N6" s="402"/>
      <c r="O6" s="402"/>
      <c r="P6" s="402"/>
      <c r="Q6" s="402"/>
      <c r="R6" s="402"/>
      <c r="S6" s="402"/>
      <c r="T6" s="402"/>
    </row>
    <row r="7" spans="1:20" ht="12.75" customHeight="1" x14ac:dyDescent="0.25">
      <c r="B7" s="486"/>
      <c r="C7" s="487"/>
      <c r="D7" s="487"/>
      <c r="E7" s="487"/>
      <c r="F7" s="487"/>
      <c r="G7" s="491"/>
      <c r="H7" s="8"/>
      <c r="I7" s="402"/>
      <c r="J7" s="402"/>
      <c r="K7" s="402"/>
      <c r="L7" s="402"/>
      <c r="M7" s="402"/>
      <c r="N7" s="402"/>
      <c r="O7" s="402"/>
      <c r="P7" s="402"/>
      <c r="Q7" s="402"/>
      <c r="R7" s="402"/>
      <c r="S7" s="402"/>
      <c r="T7" s="402"/>
    </row>
    <row r="8" spans="1:20" ht="7.5" customHeight="1" x14ac:dyDescent="0.25">
      <c r="B8" s="488"/>
      <c r="C8" s="489"/>
      <c r="D8" s="489"/>
      <c r="E8" s="489"/>
      <c r="F8" s="489"/>
      <c r="G8" s="492"/>
      <c r="H8" s="8"/>
      <c r="I8" s="402"/>
      <c r="J8" s="402"/>
      <c r="K8" s="402"/>
      <c r="L8" s="402"/>
      <c r="M8" s="402"/>
      <c r="N8" s="402"/>
      <c r="O8" s="402"/>
      <c r="P8" s="402"/>
      <c r="Q8" s="402"/>
      <c r="R8" s="402"/>
      <c r="S8" s="402"/>
      <c r="T8" s="402"/>
    </row>
    <row r="9" spans="1:20" s="9" customFormat="1" ht="24.9" customHeight="1" x14ac:dyDescent="0.25">
      <c r="B9" s="10" t="s">
        <v>0</v>
      </c>
      <c r="C9" s="11" t="s">
        <v>1</v>
      </c>
      <c r="D9" s="11" t="s">
        <v>2</v>
      </c>
      <c r="E9" s="11" t="s">
        <v>3</v>
      </c>
      <c r="F9" s="11" t="s">
        <v>4</v>
      </c>
      <c r="G9" s="11" t="s">
        <v>5</v>
      </c>
      <c r="H9" s="12"/>
      <c r="I9" s="427"/>
      <c r="J9" s="418"/>
      <c r="K9" s="418"/>
      <c r="L9" s="418"/>
      <c r="M9" s="418"/>
      <c r="N9" s="427"/>
      <c r="O9" s="427"/>
      <c r="P9" s="427"/>
      <c r="Q9" s="427"/>
      <c r="R9" s="427"/>
      <c r="S9" s="427"/>
      <c r="T9" s="427"/>
    </row>
    <row r="10" spans="1:20" x14ac:dyDescent="0.25">
      <c r="B10" s="42"/>
      <c r="C10" s="14"/>
      <c r="D10" s="15"/>
      <c r="E10" s="15"/>
      <c r="F10" s="16"/>
      <c r="G10" s="23" t="str">
        <f t="shared" ref="G10:G12" si="0">IF(D10="","",E10*F10)</f>
        <v/>
      </c>
      <c r="H10" s="18"/>
      <c r="I10" s="402"/>
      <c r="J10" s="419"/>
      <c r="K10" s="419"/>
      <c r="L10" s="419"/>
      <c r="M10" s="419"/>
      <c r="N10" s="402"/>
      <c r="O10" s="402"/>
      <c r="P10" s="402"/>
      <c r="Q10" s="402"/>
      <c r="R10" s="402"/>
      <c r="S10" s="402"/>
      <c r="T10" s="402"/>
    </row>
    <row r="11" spans="1:20" s="312" customFormat="1" x14ac:dyDescent="0.25">
      <c r="A11" s="138"/>
      <c r="B11" s="329" t="s">
        <v>81</v>
      </c>
      <c r="C11" s="330" t="s">
        <v>82</v>
      </c>
      <c r="D11" s="141"/>
      <c r="E11" s="141"/>
      <c r="F11" s="331"/>
      <c r="G11" s="328" t="str">
        <f t="shared" si="0"/>
        <v/>
      </c>
      <c r="H11" s="142"/>
      <c r="I11" s="402"/>
      <c r="J11" s="420"/>
      <c r="K11" s="420"/>
      <c r="L11" s="420"/>
      <c r="M11" s="420"/>
      <c r="N11" s="402"/>
      <c r="O11" s="402"/>
      <c r="P11" s="402"/>
      <c r="Q11" s="402"/>
      <c r="R11" s="402"/>
      <c r="S11" s="402"/>
      <c r="T11" s="402"/>
    </row>
    <row r="12" spans="1:20" s="312" customFormat="1" x14ac:dyDescent="0.25">
      <c r="A12" s="138"/>
      <c r="B12" s="139"/>
      <c r="C12" s="140"/>
      <c r="D12" s="141"/>
      <c r="E12" s="141"/>
      <c r="F12" s="331"/>
      <c r="G12" s="328" t="str">
        <f t="shared" si="0"/>
        <v/>
      </c>
      <c r="H12" s="142"/>
      <c r="I12" s="402"/>
      <c r="J12" s="420"/>
      <c r="K12" s="420"/>
      <c r="L12" s="420"/>
      <c r="M12" s="420"/>
      <c r="N12" s="402"/>
      <c r="O12" s="402"/>
      <c r="P12" s="402"/>
      <c r="Q12" s="402"/>
      <c r="R12" s="402"/>
      <c r="S12" s="402"/>
      <c r="T12" s="402"/>
    </row>
    <row r="13" spans="1:20" s="312" customFormat="1" x14ac:dyDescent="0.25">
      <c r="A13" s="138"/>
      <c r="B13" s="139" t="s">
        <v>83</v>
      </c>
      <c r="C13" s="140" t="s">
        <v>84</v>
      </c>
      <c r="D13" s="141"/>
      <c r="E13" s="141"/>
      <c r="F13" s="425"/>
      <c r="G13" s="426"/>
      <c r="H13" s="142"/>
      <c r="I13" s="402"/>
      <c r="J13" s="420"/>
      <c r="K13" s="420"/>
      <c r="L13" s="420"/>
      <c r="M13" s="420"/>
      <c r="N13" s="402"/>
      <c r="O13" s="402"/>
      <c r="P13" s="402"/>
      <c r="Q13" s="402"/>
      <c r="R13" s="402"/>
      <c r="S13" s="402"/>
      <c r="T13" s="402"/>
    </row>
    <row r="14" spans="1:20" s="312" customFormat="1" x14ac:dyDescent="0.25">
      <c r="A14" s="138"/>
      <c r="B14" s="139"/>
      <c r="C14" s="140"/>
      <c r="D14" s="141"/>
      <c r="E14" s="141"/>
      <c r="F14" s="425"/>
      <c r="G14" s="426"/>
      <c r="H14" s="142"/>
      <c r="I14" s="402"/>
      <c r="J14" s="420"/>
      <c r="K14" s="420"/>
      <c r="L14" s="420"/>
      <c r="M14" s="420"/>
      <c r="N14" s="402"/>
      <c r="O14" s="402"/>
      <c r="P14" s="402"/>
      <c r="Q14" s="402"/>
      <c r="R14" s="402"/>
      <c r="S14" s="402"/>
      <c r="T14" s="402"/>
    </row>
    <row r="15" spans="1:20" s="312" customFormat="1" ht="26.4" x14ac:dyDescent="0.25">
      <c r="A15" s="138"/>
      <c r="B15" s="139" t="s">
        <v>85</v>
      </c>
      <c r="C15" s="140" t="s">
        <v>287</v>
      </c>
      <c r="D15" s="141" t="s">
        <v>23</v>
      </c>
      <c r="E15" s="382">
        <v>2629.5</v>
      </c>
      <c r="F15" s="425"/>
      <c r="G15" s="426"/>
      <c r="H15" s="148"/>
      <c r="I15" s="402"/>
      <c r="J15" s="421"/>
      <c r="K15" s="402"/>
      <c r="L15" s="421"/>
      <c r="M15" s="421"/>
      <c r="N15" s="402"/>
      <c r="O15" s="402"/>
      <c r="P15" s="402"/>
      <c r="Q15" s="402"/>
      <c r="R15" s="402"/>
      <c r="S15" s="402"/>
      <c r="T15" s="402"/>
    </row>
    <row r="16" spans="1:20" s="312" customFormat="1" x14ac:dyDescent="0.25">
      <c r="A16" s="138"/>
      <c r="B16" s="139"/>
      <c r="C16" s="140"/>
      <c r="D16" s="141"/>
      <c r="E16" s="144"/>
      <c r="F16" s="425"/>
      <c r="G16" s="426"/>
      <c r="H16" s="148"/>
      <c r="I16" s="402"/>
      <c r="J16" s="421"/>
      <c r="K16" s="421"/>
      <c r="L16" s="421"/>
      <c r="M16" s="421"/>
      <c r="N16" s="402"/>
      <c r="O16" s="402"/>
      <c r="P16" s="402"/>
      <c r="Q16" s="402"/>
      <c r="R16" s="402"/>
      <c r="S16" s="402"/>
      <c r="T16" s="402"/>
    </row>
    <row r="17" spans="1:20" s="312" customFormat="1" ht="26.4" x14ac:dyDescent="0.25">
      <c r="A17" s="138"/>
      <c r="B17" s="139" t="s">
        <v>86</v>
      </c>
      <c r="C17" s="140" t="s">
        <v>88</v>
      </c>
      <c r="D17" s="141" t="s">
        <v>23</v>
      </c>
      <c r="E17" s="144">
        <v>1050</v>
      </c>
      <c r="F17" s="425"/>
      <c r="G17" s="426"/>
      <c r="H17" s="148"/>
      <c r="I17" s="402"/>
      <c r="J17" s="421"/>
      <c r="K17" s="402"/>
      <c r="L17" s="421"/>
      <c r="M17" s="421"/>
      <c r="N17" s="402"/>
      <c r="O17" s="402"/>
      <c r="P17" s="402"/>
      <c r="Q17" s="402"/>
      <c r="R17" s="402"/>
      <c r="S17" s="402"/>
      <c r="T17" s="402"/>
    </row>
    <row r="18" spans="1:20" s="312" customFormat="1" x14ac:dyDescent="0.25">
      <c r="A18" s="138"/>
      <c r="B18" s="139"/>
      <c r="C18" s="140"/>
      <c r="D18" s="141"/>
      <c r="E18" s="144"/>
      <c r="F18" s="425"/>
      <c r="G18" s="426"/>
      <c r="H18" s="148"/>
      <c r="I18" s="402"/>
      <c r="J18" s="421"/>
      <c r="K18" s="402"/>
      <c r="L18" s="421"/>
      <c r="M18" s="421"/>
      <c r="N18" s="402"/>
      <c r="O18" s="402"/>
      <c r="P18" s="402"/>
      <c r="Q18" s="402"/>
      <c r="R18" s="402"/>
      <c r="S18" s="402"/>
      <c r="T18" s="402"/>
    </row>
    <row r="19" spans="1:20" s="312" customFormat="1" ht="39.6" x14ac:dyDescent="0.25">
      <c r="A19" s="138"/>
      <c r="B19" s="139" t="s">
        <v>87</v>
      </c>
      <c r="C19" s="140" t="s">
        <v>89</v>
      </c>
      <c r="D19" s="141" t="s">
        <v>23</v>
      </c>
      <c r="E19" s="144">
        <v>262.5</v>
      </c>
      <c r="F19" s="425"/>
      <c r="G19" s="426"/>
      <c r="H19" s="148"/>
      <c r="I19" s="402"/>
      <c r="J19" s="421"/>
      <c r="K19" s="402"/>
      <c r="L19" s="421"/>
      <c r="M19" s="421"/>
      <c r="N19" s="402"/>
      <c r="O19" s="402"/>
      <c r="P19" s="402"/>
      <c r="Q19" s="402"/>
      <c r="R19" s="402"/>
      <c r="S19" s="402"/>
      <c r="T19" s="402"/>
    </row>
    <row r="20" spans="1:20" s="312" customFormat="1" x14ac:dyDescent="0.25">
      <c r="A20" s="138"/>
      <c r="B20" s="139"/>
      <c r="C20" s="140"/>
      <c r="D20" s="141"/>
      <c r="E20" s="144"/>
      <c r="F20" s="425"/>
      <c r="G20" s="426"/>
      <c r="H20" s="148"/>
      <c r="I20" s="402"/>
      <c r="J20" s="421"/>
      <c r="K20" s="402"/>
      <c r="L20" s="421"/>
      <c r="M20" s="421"/>
      <c r="N20" s="402"/>
      <c r="O20" s="402"/>
      <c r="P20" s="402"/>
      <c r="Q20" s="402"/>
      <c r="R20" s="402"/>
      <c r="S20" s="402"/>
      <c r="T20" s="402"/>
    </row>
    <row r="21" spans="1:20" s="312" customFormat="1" x14ac:dyDescent="0.25">
      <c r="A21" s="138"/>
      <c r="B21" s="139" t="s">
        <v>90</v>
      </c>
      <c r="C21" s="140" t="s">
        <v>91</v>
      </c>
      <c r="D21" s="141"/>
      <c r="E21" s="144"/>
      <c r="F21" s="425"/>
      <c r="G21" s="426"/>
      <c r="H21" s="142"/>
      <c r="I21" s="402"/>
      <c r="J21" s="420"/>
      <c r="K21" s="402"/>
      <c r="L21" s="420"/>
      <c r="M21" s="420"/>
      <c r="N21" s="402"/>
      <c r="O21" s="402"/>
      <c r="P21" s="402"/>
      <c r="Q21" s="402"/>
      <c r="R21" s="402"/>
      <c r="S21" s="402"/>
      <c r="T21" s="402"/>
    </row>
    <row r="22" spans="1:20" s="312" customFormat="1" x14ac:dyDescent="0.25">
      <c r="A22" s="138"/>
      <c r="B22" s="139"/>
      <c r="C22" s="140"/>
      <c r="D22" s="141"/>
      <c r="E22" s="144"/>
      <c r="F22" s="425"/>
      <c r="G22" s="426"/>
      <c r="H22" s="142"/>
      <c r="I22" s="402"/>
      <c r="J22" s="428"/>
      <c r="K22" s="428"/>
      <c r="L22" s="428"/>
      <c r="M22" s="428"/>
      <c r="N22" s="402"/>
      <c r="O22" s="402"/>
      <c r="P22" s="402"/>
      <c r="Q22" s="402"/>
      <c r="R22" s="402"/>
      <c r="S22" s="402"/>
      <c r="T22" s="402"/>
    </row>
    <row r="23" spans="1:20" s="312" customFormat="1" ht="26.4" x14ac:dyDescent="0.25">
      <c r="A23" s="138"/>
      <c r="B23" s="139" t="s">
        <v>92</v>
      </c>
      <c r="C23" s="140" t="s">
        <v>94</v>
      </c>
      <c r="D23" s="141"/>
      <c r="E23" s="144"/>
      <c r="F23" s="425"/>
      <c r="G23" s="426"/>
      <c r="H23" s="432"/>
      <c r="I23" s="402"/>
      <c r="J23" s="420"/>
      <c r="K23" s="420"/>
      <c r="L23" s="420"/>
      <c r="M23" s="420"/>
      <c r="N23" s="402"/>
      <c r="O23" s="402"/>
      <c r="P23" s="402"/>
      <c r="Q23" s="402"/>
      <c r="R23" s="402"/>
      <c r="S23" s="402"/>
      <c r="T23" s="402"/>
    </row>
    <row r="24" spans="1:20" s="312" customFormat="1" x14ac:dyDescent="0.25">
      <c r="A24" s="138"/>
      <c r="B24" s="139"/>
      <c r="C24" s="140"/>
      <c r="D24" s="141"/>
      <c r="E24" s="144"/>
      <c r="F24" s="425"/>
      <c r="G24" s="426"/>
      <c r="H24" s="432"/>
      <c r="I24" s="402"/>
      <c r="J24" s="420"/>
      <c r="K24" s="420"/>
      <c r="L24" s="420"/>
      <c r="M24" s="420"/>
      <c r="N24" s="402"/>
      <c r="O24" s="402"/>
      <c r="P24" s="402"/>
      <c r="Q24" s="402"/>
      <c r="R24" s="402"/>
      <c r="S24" s="402"/>
      <c r="T24" s="402"/>
    </row>
    <row r="25" spans="1:20" s="312" customFormat="1" ht="26.4" x14ac:dyDescent="0.25">
      <c r="A25" s="138"/>
      <c r="B25" s="139" t="s">
        <v>34</v>
      </c>
      <c r="C25" s="140" t="s">
        <v>95</v>
      </c>
      <c r="D25" s="141" t="s">
        <v>102</v>
      </c>
      <c r="E25" s="144">
        <v>20000</v>
      </c>
      <c r="F25" s="425"/>
      <c r="G25" s="426"/>
      <c r="H25" s="145"/>
      <c r="I25" s="402"/>
      <c r="J25" s="402"/>
      <c r="K25" s="402"/>
      <c r="L25" s="402"/>
      <c r="M25" s="402"/>
      <c r="N25" s="402"/>
      <c r="O25" s="402"/>
      <c r="P25" s="402"/>
      <c r="Q25" s="402"/>
      <c r="R25" s="402"/>
      <c r="S25" s="402"/>
      <c r="T25" s="402"/>
    </row>
    <row r="26" spans="1:20" s="312" customFormat="1" x14ac:dyDescent="0.25">
      <c r="A26" s="138"/>
      <c r="B26" s="139"/>
      <c r="C26" s="140"/>
      <c r="D26" s="141"/>
      <c r="E26" s="144"/>
      <c r="F26" s="425"/>
      <c r="G26" s="426"/>
      <c r="H26" s="145"/>
      <c r="I26" s="402"/>
      <c r="J26" s="402"/>
      <c r="K26" s="402"/>
      <c r="L26" s="402"/>
      <c r="M26" s="402"/>
      <c r="N26" s="402"/>
      <c r="O26" s="402"/>
      <c r="P26" s="402"/>
      <c r="Q26" s="402"/>
      <c r="R26" s="402"/>
      <c r="S26" s="402"/>
      <c r="T26" s="402"/>
    </row>
    <row r="27" spans="1:20" ht="15.6" x14ac:dyDescent="0.25">
      <c r="A27" s="138"/>
      <c r="B27" s="139" t="s">
        <v>35</v>
      </c>
      <c r="C27" s="140" t="s">
        <v>96</v>
      </c>
      <c r="D27" s="141" t="s">
        <v>102</v>
      </c>
      <c r="E27" s="144">
        <v>20000</v>
      </c>
      <c r="F27" s="425"/>
      <c r="G27" s="426"/>
      <c r="H27" s="145"/>
      <c r="I27" s="402"/>
      <c r="J27" s="402"/>
      <c r="K27" s="402"/>
      <c r="L27" s="402"/>
      <c r="M27" s="402"/>
      <c r="N27" s="402"/>
      <c r="O27" s="402"/>
      <c r="P27" s="402"/>
      <c r="Q27" s="402"/>
      <c r="R27" s="402"/>
      <c r="S27" s="402"/>
      <c r="T27" s="402"/>
    </row>
    <row r="28" spans="1:20" x14ac:dyDescent="0.25">
      <c r="A28" s="138"/>
      <c r="B28" s="139"/>
      <c r="C28" s="140"/>
      <c r="D28" s="141"/>
      <c r="E28" s="144"/>
      <c r="F28" s="425"/>
      <c r="G28" s="426"/>
      <c r="I28" s="402"/>
      <c r="J28" s="402"/>
      <c r="K28" s="402"/>
      <c r="L28" s="402"/>
      <c r="M28" s="402"/>
      <c r="N28" s="402"/>
      <c r="O28" s="402"/>
      <c r="P28" s="402"/>
      <c r="Q28" s="402"/>
      <c r="R28" s="402"/>
      <c r="S28" s="402"/>
      <c r="T28" s="402"/>
    </row>
    <row r="29" spans="1:20" ht="26.4" x14ac:dyDescent="0.25">
      <c r="A29" s="138"/>
      <c r="B29" s="139" t="s">
        <v>93</v>
      </c>
      <c r="C29" s="140" t="s">
        <v>97</v>
      </c>
      <c r="D29" s="141"/>
      <c r="E29" s="144"/>
      <c r="F29" s="425"/>
      <c r="G29" s="426"/>
      <c r="I29" s="402"/>
      <c r="J29" s="403"/>
      <c r="K29" s="403"/>
      <c r="L29" s="403"/>
      <c r="M29" s="403"/>
      <c r="N29" s="402"/>
      <c r="O29" s="402"/>
      <c r="P29" s="402"/>
      <c r="Q29" s="402"/>
      <c r="R29" s="402"/>
      <c r="S29" s="402"/>
      <c r="T29" s="402"/>
    </row>
    <row r="30" spans="1:20" x14ac:dyDescent="0.25">
      <c r="A30" s="138"/>
      <c r="B30" s="139"/>
      <c r="C30" s="140"/>
      <c r="D30" s="141"/>
      <c r="E30" s="144"/>
      <c r="F30" s="425"/>
      <c r="G30" s="426"/>
      <c r="I30" s="402"/>
      <c r="J30" s="403"/>
      <c r="K30" s="403"/>
      <c r="L30" s="403"/>
      <c r="M30" s="403"/>
      <c r="N30" s="402"/>
      <c r="O30" s="402"/>
      <c r="P30" s="402"/>
      <c r="Q30" s="402"/>
      <c r="R30" s="402"/>
      <c r="S30" s="402"/>
      <c r="T30" s="402"/>
    </row>
    <row r="31" spans="1:20" ht="26.4" x14ac:dyDescent="0.25">
      <c r="A31" s="138"/>
      <c r="B31" s="139" t="s">
        <v>34</v>
      </c>
      <c r="C31" s="140" t="s">
        <v>98</v>
      </c>
      <c r="D31" s="141" t="s">
        <v>102</v>
      </c>
      <c r="E31" s="144">
        <v>15000</v>
      </c>
      <c r="F31" s="425"/>
      <c r="G31" s="426"/>
      <c r="I31" s="402"/>
      <c r="J31" s="402"/>
      <c r="K31" s="402"/>
      <c r="L31" s="402"/>
      <c r="M31" s="402"/>
      <c r="N31" s="402"/>
      <c r="O31" s="402"/>
      <c r="P31" s="402"/>
      <c r="Q31" s="402"/>
      <c r="R31" s="402"/>
      <c r="S31" s="402"/>
      <c r="T31" s="402"/>
    </row>
    <row r="32" spans="1:20" x14ac:dyDescent="0.25">
      <c r="A32" s="138"/>
      <c r="B32" s="139"/>
      <c r="C32" s="92"/>
      <c r="D32" s="141"/>
      <c r="E32" s="144"/>
      <c r="F32" s="425"/>
      <c r="G32" s="426"/>
      <c r="I32" s="402"/>
      <c r="J32" s="402"/>
      <c r="K32" s="402"/>
      <c r="L32" s="402"/>
      <c r="M32" s="402"/>
      <c r="N32" s="402"/>
      <c r="O32" s="402"/>
      <c r="P32" s="402"/>
      <c r="Q32" s="402"/>
      <c r="R32" s="402"/>
      <c r="S32" s="402"/>
      <c r="T32" s="402"/>
    </row>
    <row r="33" spans="1:20" ht="15.6" x14ac:dyDescent="0.25">
      <c r="A33" s="138"/>
      <c r="B33" s="139" t="s">
        <v>35</v>
      </c>
      <c r="C33" s="92" t="s">
        <v>99</v>
      </c>
      <c r="D33" s="141" t="s">
        <v>102</v>
      </c>
      <c r="E33" s="144">
        <v>15000</v>
      </c>
      <c r="F33" s="425"/>
      <c r="G33" s="426"/>
      <c r="I33" s="402"/>
      <c r="J33" s="402"/>
      <c r="K33" s="402"/>
      <c r="L33" s="402"/>
      <c r="M33" s="402"/>
      <c r="N33" s="402"/>
      <c r="O33" s="402"/>
      <c r="P33" s="402"/>
      <c r="Q33" s="402"/>
      <c r="R33" s="402"/>
      <c r="S33" s="402"/>
      <c r="T33" s="402"/>
    </row>
    <row r="34" spans="1:20" x14ac:dyDescent="0.25">
      <c r="A34" s="138"/>
      <c r="B34" s="139"/>
      <c r="C34" s="92"/>
      <c r="D34" s="141"/>
      <c r="E34" s="144"/>
      <c r="F34" s="425"/>
      <c r="G34" s="426"/>
      <c r="I34" s="402"/>
      <c r="J34" s="428"/>
      <c r="K34" s="428"/>
      <c r="L34" s="428"/>
      <c r="M34" s="428"/>
      <c r="N34" s="402"/>
      <c r="O34" s="402"/>
      <c r="P34" s="402"/>
      <c r="Q34" s="402"/>
      <c r="R34" s="402"/>
      <c r="S34" s="402"/>
      <c r="T34" s="402"/>
    </row>
    <row r="35" spans="1:20" ht="15.6" x14ac:dyDescent="0.25">
      <c r="A35" s="138"/>
      <c r="B35" s="139" t="s">
        <v>40</v>
      </c>
      <c r="C35" s="92" t="s">
        <v>100</v>
      </c>
      <c r="D35" s="141" t="s">
        <v>102</v>
      </c>
      <c r="E35" s="144">
        <v>2626.5</v>
      </c>
      <c r="F35" s="425"/>
      <c r="G35" s="426"/>
      <c r="I35" s="402"/>
      <c r="J35" s="402"/>
      <c r="K35" s="429"/>
      <c r="L35" s="402"/>
      <c r="M35" s="402"/>
      <c r="N35" s="402"/>
      <c r="O35" s="402"/>
      <c r="P35" s="402"/>
      <c r="Q35" s="402"/>
      <c r="R35" s="402"/>
      <c r="S35" s="402"/>
      <c r="T35" s="402"/>
    </row>
    <row r="36" spans="1:20" x14ac:dyDescent="0.25">
      <c r="B36" s="42"/>
      <c r="C36" s="14"/>
      <c r="D36" s="21"/>
      <c r="E36" s="22"/>
      <c r="F36" s="406"/>
      <c r="G36" s="407"/>
      <c r="H36" s="37"/>
      <c r="I36" s="402"/>
      <c r="J36" s="420"/>
      <c r="K36" s="420"/>
      <c r="L36" s="420"/>
      <c r="M36" s="420"/>
      <c r="N36" s="402"/>
      <c r="O36" s="402"/>
      <c r="P36" s="402"/>
      <c r="Q36" s="402"/>
      <c r="R36" s="402"/>
      <c r="S36" s="402"/>
      <c r="T36" s="402"/>
    </row>
    <row r="37" spans="1:20" x14ac:dyDescent="0.25">
      <c r="B37" s="42"/>
      <c r="C37" s="14"/>
      <c r="D37" s="21"/>
      <c r="E37" s="22"/>
      <c r="F37" s="406"/>
      <c r="G37" s="407"/>
      <c r="H37" s="37"/>
      <c r="I37" s="402"/>
      <c r="J37" s="420"/>
      <c r="K37" s="420"/>
      <c r="L37" s="420"/>
      <c r="M37" s="420"/>
      <c r="N37" s="402"/>
      <c r="O37" s="402"/>
      <c r="P37" s="402"/>
      <c r="Q37" s="402"/>
      <c r="R37" s="402"/>
      <c r="S37" s="402"/>
      <c r="T37" s="402"/>
    </row>
    <row r="38" spans="1:20" x14ac:dyDescent="0.25">
      <c r="B38" s="42"/>
      <c r="C38" s="14"/>
      <c r="D38" s="21"/>
      <c r="E38" s="22"/>
      <c r="F38" s="406"/>
      <c r="G38" s="407"/>
      <c r="H38" s="38"/>
      <c r="I38" s="402"/>
      <c r="J38" s="403"/>
      <c r="K38" s="403"/>
      <c r="L38" s="403"/>
      <c r="M38" s="403"/>
      <c r="N38" s="402"/>
      <c r="O38" s="402"/>
      <c r="P38" s="402"/>
      <c r="Q38" s="402"/>
      <c r="R38" s="402"/>
      <c r="S38" s="402"/>
      <c r="T38" s="402"/>
    </row>
    <row r="39" spans="1:20" x14ac:dyDescent="0.25">
      <c r="B39" s="42"/>
      <c r="C39" s="14"/>
      <c r="D39" s="15"/>
      <c r="E39" s="24"/>
      <c r="F39" s="406"/>
      <c r="G39" s="407"/>
      <c r="H39" s="18"/>
      <c r="I39" s="402"/>
      <c r="J39" s="430"/>
      <c r="K39" s="430"/>
      <c r="L39" s="430"/>
      <c r="M39" s="430"/>
      <c r="N39" s="402"/>
      <c r="O39" s="402"/>
      <c r="P39" s="402"/>
      <c r="Q39" s="402"/>
      <c r="R39" s="402"/>
      <c r="S39" s="402"/>
      <c r="T39" s="402"/>
    </row>
    <row r="40" spans="1:20" s="34" customFormat="1" x14ac:dyDescent="0.25">
      <c r="B40" s="42"/>
      <c r="C40" s="14"/>
      <c r="D40" s="15"/>
      <c r="E40" s="24"/>
      <c r="F40" s="406"/>
      <c r="G40" s="407"/>
      <c r="H40" s="18"/>
      <c r="I40" s="422"/>
      <c r="J40" s="430"/>
      <c r="K40" s="430"/>
      <c r="L40" s="430"/>
      <c r="M40" s="430"/>
      <c r="N40" s="422"/>
      <c r="O40" s="422"/>
      <c r="P40" s="422"/>
      <c r="Q40" s="422"/>
      <c r="R40" s="422"/>
      <c r="S40" s="422"/>
      <c r="T40" s="422"/>
    </row>
    <row r="41" spans="1:20" x14ac:dyDescent="0.25">
      <c r="B41" s="42"/>
      <c r="C41" s="14"/>
      <c r="D41" s="21"/>
      <c r="E41" s="21"/>
      <c r="F41" s="406"/>
      <c r="G41" s="407"/>
      <c r="H41" s="37"/>
      <c r="I41" s="402"/>
      <c r="J41" s="403"/>
      <c r="K41" s="403"/>
      <c r="L41" s="403"/>
      <c r="M41" s="403"/>
      <c r="N41" s="402"/>
      <c r="O41" s="402"/>
      <c r="P41" s="402"/>
      <c r="Q41" s="402"/>
      <c r="R41" s="402"/>
      <c r="S41" s="402"/>
      <c r="T41" s="402"/>
    </row>
    <row r="42" spans="1:20" x14ac:dyDescent="0.25">
      <c r="B42" s="42"/>
      <c r="C42" s="14"/>
      <c r="D42" s="21"/>
      <c r="E42" s="21"/>
      <c r="F42" s="406"/>
      <c r="G42" s="407"/>
      <c r="H42" s="37"/>
      <c r="I42" s="402"/>
      <c r="J42" s="403"/>
      <c r="K42" s="403"/>
      <c r="L42" s="403"/>
      <c r="M42" s="403"/>
      <c r="N42" s="402"/>
      <c r="O42" s="402"/>
      <c r="P42" s="402"/>
      <c r="Q42" s="402"/>
      <c r="R42" s="402"/>
      <c r="S42" s="402"/>
      <c r="T42" s="402"/>
    </row>
    <row r="43" spans="1:20" x14ac:dyDescent="0.25">
      <c r="B43" s="42"/>
      <c r="C43" s="14"/>
      <c r="D43" s="21"/>
      <c r="E43" s="21"/>
      <c r="F43" s="406"/>
      <c r="G43" s="407"/>
      <c r="H43" s="37"/>
      <c r="I43" s="402"/>
      <c r="J43" s="403"/>
      <c r="K43" s="403"/>
      <c r="L43" s="403"/>
      <c r="M43" s="403"/>
      <c r="N43" s="402"/>
      <c r="O43" s="402"/>
      <c r="P43" s="402"/>
      <c r="Q43" s="402"/>
      <c r="R43" s="402"/>
      <c r="S43" s="402"/>
      <c r="T43" s="402"/>
    </row>
    <row r="44" spans="1:20" x14ac:dyDescent="0.25">
      <c r="B44" s="42"/>
      <c r="C44" s="14"/>
      <c r="D44" s="21"/>
      <c r="E44" s="21"/>
      <c r="F44" s="406"/>
      <c r="G44" s="407"/>
      <c r="H44" s="37"/>
      <c r="I44" s="402"/>
      <c r="J44" s="403"/>
      <c r="K44" s="403"/>
      <c r="L44" s="403"/>
      <c r="M44" s="403"/>
      <c r="N44" s="402"/>
      <c r="O44" s="402"/>
      <c r="P44" s="402"/>
      <c r="Q44" s="402"/>
      <c r="R44" s="402"/>
      <c r="S44" s="402"/>
      <c r="T44" s="402"/>
    </row>
    <row r="45" spans="1:20" x14ac:dyDescent="0.25">
      <c r="B45" s="42"/>
      <c r="C45" s="14"/>
      <c r="D45" s="21"/>
      <c r="E45" s="21"/>
      <c r="F45" s="406"/>
      <c r="G45" s="407"/>
      <c r="H45" s="37"/>
      <c r="I45" s="402"/>
      <c r="J45" s="403"/>
      <c r="K45" s="403"/>
      <c r="L45" s="403"/>
      <c r="M45" s="403"/>
      <c r="N45" s="402"/>
      <c r="O45" s="402"/>
      <c r="P45" s="402"/>
      <c r="Q45" s="402"/>
      <c r="R45" s="402"/>
      <c r="S45" s="402"/>
      <c r="T45" s="402"/>
    </row>
    <row r="46" spans="1:20" x14ac:dyDescent="0.25">
      <c r="B46" s="42"/>
      <c r="C46" s="26"/>
      <c r="D46" s="21"/>
      <c r="E46" s="21"/>
      <c r="F46" s="406"/>
      <c r="G46" s="407"/>
      <c r="H46" s="37"/>
      <c r="I46" s="402"/>
      <c r="J46" s="403"/>
      <c r="K46" s="403"/>
      <c r="L46" s="403"/>
      <c r="M46" s="403"/>
      <c r="N46" s="402"/>
      <c r="O46" s="402"/>
      <c r="P46" s="402"/>
      <c r="Q46" s="402"/>
      <c r="R46" s="402"/>
      <c r="S46" s="402"/>
      <c r="T46" s="402"/>
    </row>
    <row r="47" spans="1:20" x14ac:dyDescent="0.25">
      <c r="B47" s="42"/>
      <c r="C47" s="26"/>
      <c r="D47" s="35"/>
      <c r="E47" s="35"/>
      <c r="F47" s="406"/>
      <c r="G47" s="407"/>
      <c r="I47" s="402"/>
      <c r="J47" s="403"/>
      <c r="K47" s="403"/>
      <c r="L47" s="403"/>
      <c r="M47" s="403"/>
      <c r="N47" s="402"/>
      <c r="O47" s="402"/>
      <c r="P47" s="402"/>
      <c r="Q47" s="402"/>
      <c r="R47" s="402"/>
      <c r="S47" s="402"/>
      <c r="T47" s="402"/>
    </row>
    <row r="48" spans="1:20" x14ac:dyDescent="0.25">
      <c r="B48" s="42"/>
      <c r="C48" s="14"/>
      <c r="D48" s="21"/>
      <c r="E48" s="21"/>
      <c r="F48" s="406"/>
      <c r="G48" s="407"/>
      <c r="H48" s="37"/>
      <c r="I48" s="402"/>
      <c r="J48" s="403"/>
      <c r="K48" s="403"/>
      <c r="L48" s="403"/>
      <c r="M48" s="403"/>
      <c r="N48" s="402"/>
      <c r="O48" s="402"/>
      <c r="P48" s="402"/>
      <c r="Q48" s="402"/>
      <c r="R48" s="402"/>
      <c r="S48" s="402"/>
      <c r="T48" s="402"/>
    </row>
    <row r="49" spans="2:20" x14ac:dyDescent="0.25">
      <c r="B49" s="42"/>
      <c r="C49" s="26"/>
      <c r="D49" s="35"/>
      <c r="E49" s="35"/>
      <c r="F49" s="406"/>
      <c r="G49" s="407"/>
      <c r="H49" s="41"/>
      <c r="I49" s="402"/>
      <c r="J49" s="403"/>
      <c r="K49" s="403"/>
      <c r="L49" s="403"/>
      <c r="M49" s="403"/>
      <c r="N49" s="402"/>
      <c r="O49" s="402"/>
      <c r="P49" s="402"/>
      <c r="Q49" s="402"/>
      <c r="R49" s="402"/>
      <c r="S49" s="402"/>
      <c r="T49" s="402"/>
    </row>
    <row r="50" spans="2:20" x14ac:dyDescent="0.25">
      <c r="B50" s="42"/>
      <c r="C50" s="25"/>
      <c r="D50" s="35"/>
      <c r="E50" s="35"/>
      <c r="F50" s="406"/>
      <c r="G50" s="407"/>
      <c r="I50" s="402"/>
      <c r="J50" s="403"/>
      <c r="K50" s="403"/>
      <c r="L50" s="403"/>
      <c r="M50" s="403"/>
      <c r="N50" s="402"/>
      <c r="O50" s="402"/>
      <c r="P50" s="402"/>
      <c r="Q50" s="402"/>
      <c r="R50" s="402"/>
      <c r="S50" s="402"/>
      <c r="T50" s="402"/>
    </row>
    <row r="51" spans="2:20" x14ac:dyDescent="0.25">
      <c r="B51" s="42"/>
      <c r="C51" s="14"/>
      <c r="D51" s="21"/>
      <c r="E51" s="21"/>
      <c r="F51" s="406"/>
      <c r="G51" s="407"/>
      <c r="H51" s="37"/>
      <c r="I51" s="402"/>
      <c r="J51" s="403"/>
      <c r="K51" s="403"/>
      <c r="L51" s="403"/>
      <c r="M51" s="403"/>
      <c r="N51" s="402"/>
      <c r="O51" s="402"/>
      <c r="P51" s="402"/>
      <c r="Q51" s="402"/>
      <c r="R51" s="402"/>
      <c r="S51" s="402"/>
      <c r="T51" s="402"/>
    </row>
    <row r="52" spans="2:20" x14ac:dyDescent="0.25">
      <c r="B52" s="42"/>
      <c r="C52" s="14"/>
      <c r="D52" s="21"/>
      <c r="E52" s="21"/>
      <c r="F52" s="406"/>
      <c r="G52" s="407"/>
      <c r="H52" s="37"/>
      <c r="I52" s="402"/>
      <c r="J52" s="403"/>
      <c r="K52" s="403"/>
      <c r="L52" s="403"/>
      <c r="M52" s="403"/>
      <c r="N52" s="402"/>
      <c r="O52" s="402"/>
      <c r="P52" s="402"/>
      <c r="Q52" s="402"/>
      <c r="R52" s="402"/>
      <c r="S52" s="402"/>
      <c r="T52" s="402"/>
    </row>
    <row r="53" spans="2:20" x14ac:dyDescent="0.25">
      <c r="B53" s="42"/>
      <c r="C53" s="14"/>
      <c r="D53" s="21"/>
      <c r="E53" s="21"/>
      <c r="F53" s="406"/>
      <c r="G53" s="407"/>
      <c r="H53" s="37"/>
      <c r="I53" s="402"/>
      <c r="J53" s="403"/>
      <c r="K53" s="403"/>
      <c r="L53" s="403"/>
      <c r="M53" s="403"/>
      <c r="N53" s="402"/>
      <c r="O53" s="402"/>
      <c r="P53" s="402"/>
      <c r="Q53" s="402"/>
      <c r="R53" s="402"/>
      <c r="S53" s="402"/>
      <c r="T53" s="402"/>
    </row>
    <row r="54" spans="2:20" s="27" customFormat="1" ht="24.9" customHeight="1" x14ac:dyDescent="0.25">
      <c r="B54" s="75" t="str">
        <f>B11</f>
        <v>C1.7</v>
      </c>
      <c r="C54" s="29" t="str">
        <f>"TOTAL CARRIED FORWARD"&amp;IF(G54=G$1," TO SUMMARY (Page C"&amp;Page_A&amp;")","")</f>
        <v>TOTAL CARRIED FORWARD TO SUMMARY (Page C50)</v>
      </c>
      <c r="D54" s="30"/>
      <c r="E54" s="31"/>
      <c r="F54" s="410"/>
      <c r="G54" s="411"/>
      <c r="H54" s="32"/>
      <c r="I54" s="424"/>
      <c r="J54" s="431"/>
      <c r="K54" s="359"/>
      <c r="L54" s="431"/>
      <c r="M54" s="431"/>
      <c r="N54" s="424"/>
      <c r="O54" s="424"/>
      <c r="P54" s="424"/>
      <c r="Q54" s="424"/>
      <c r="R54" s="424"/>
      <c r="S54" s="424"/>
      <c r="T54" s="424"/>
    </row>
    <row r="55" spans="2:20" x14ac:dyDescent="0.25">
      <c r="I55" s="402"/>
      <c r="J55" s="402"/>
      <c r="K55" s="402"/>
      <c r="L55" s="402"/>
      <c r="M55" s="402"/>
      <c r="N55" s="402"/>
      <c r="O55" s="402"/>
      <c r="P55" s="402"/>
      <c r="Q55" s="402"/>
      <c r="R55" s="402"/>
      <c r="S55" s="402"/>
      <c r="T55" s="402"/>
    </row>
    <row r="56" spans="2:20" x14ac:dyDescent="0.25">
      <c r="I56" s="402"/>
      <c r="J56" s="402"/>
      <c r="K56" s="402"/>
      <c r="L56" s="402"/>
      <c r="M56" s="402"/>
      <c r="N56" s="402"/>
      <c r="O56" s="402"/>
      <c r="P56" s="402"/>
      <c r="Q56" s="402"/>
      <c r="R56" s="402"/>
      <c r="S56" s="402"/>
      <c r="T56" s="402"/>
    </row>
    <row r="57" spans="2:20" x14ac:dyDescent="0.25">
      <c r="I57" s="402"/>
      <c r="J57" s="402"/>
      <c r="K57" s="402"/>
      <c r="L57" s="402"/>
      <c r="M57" s="402"/>
      <c r="N57" s="402"/>
      <c r="O57" s="402"/>
      <c r="P57" s="402"/>
      <c r="Q57" s="402"/>
      <c r="R57" s="402"/>
      <c r="S57" s="402"/>
      <c r="T57" s="402"/>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3EFEA919-4582-488E-A2FC-13E3B0E531C4}">
            <xm:f>AND(Information!$C$8=FALSE,$D10&lt;&gt;"P C Sum",$D10&lt;&gt;"PC Sum",$D10&lt;&gt;"P Sum",$D10&lt;&gt;"Prov Sum")</xm:f>
            <x14:dxf>
              <font>
                <strike val="0"/>
                <color theme="0"/>
              </font>
              <numFmt numFmtId="4" formatCode="#,##0.00"/>
            </x14:dxf>
          </x14:cfRule>
          <xm:sqref>G54 F10:G53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D892-DDC2-4131-B915-F4D1DA869712}">
  <sheetPr codeName="Sheet8">
    <tabColor rgb="FF00B050"/>
  </sheetPr>
  <dimension ref="B1:R44"/>
  <sheetViews>
    <sheetView view="pageLayout" zoomScaleNormal="125" zoomScaleSheetLayoutView="115" workbookViewId="0">
      <selection activeCell="G14" sqref="G14"/>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9" width="6.88671875" style="1"/>
    <col min="10" max="10" width="7.88671875" style="1" bestFit="1" customWidth="1"/>
    <col min="11" max="11" width="11.6640625" style="1" bestFit="1" customWidth="1"/>
    <col min="12" max="13" width="6.88671875" style="1"/>
    <col min="14" max="14" width="10.88671875" style="1" customWidth="1"/>
    <col min="15" max="16384" width="6.88671875" style="1"/>
  </cols>
  <sheetData>
    <row r="1" spans="2:18" x14ac:dyDescent="0.25">
      <c r="G1" s="159">
        <f>MAX(G9:G430)</f>
        <v>150000</v>
      </c>
    </row>
    <row r="2" spans="2:18" x14ac:dyDescent="0.25">
      <c r="B2" s="81" t="str">
        <f>Client1</f>
        <v>Province of KwaZulu-Natal</v>
      </c>
      <c r="C2" s="82"/>
      <c r="D2" s="56"/>
      <c r="E2" s="495" t="str">
        <f>"Contract No. "&amp;ContractNo</f>
        <v>Contract No. ZNB01208/00000/00/PMC/INF/21/T</v>
      </c>
      <c r="F2" s="495"/>
      <c r="G2" s="495"/>
      <c r="J2" s="221"/>
      <c r="K2" s="221"/>
      <c r="L2" s="221"/>
      <c r="M2" s="222"/>
    </row>
    <row r="3" spans="2:18" x14ac:dyDescent="0.25">
      <c r="B3" s="80" t="str">
        <f>Client2</f>
        <v>Department of Transport</v>
      </c>
      <c r="C3" s="82"/>
      <c r="D3" s="56"/>
      <c r="E3" s="56"/>
      <c r="F3" s="57"/>
      <c r="G3" s="83"/>
      <c r="I3" s="57"/>
      <c r="J3" s="57"/>
      <c r="K3" s="57"/>
      <c r="L3" s="57"/>
      <c r="M3" s="57"/>
      <c r="N3" s="57"/>
      <c r="O3" s="57"/>
      <c r="P3" s="57"/>
      <c r="Q3" s="57"/>
      <c r="R3" s="57"/>
    </row>
    <row r="4" spans="2:18" x14ac:dyDescent="0.25">
      <c r="B4" s="58"/>
      <c r="C4" s="58"/>
      <c r="D4" s="59"/>
      <c r="E4" s="59"/>
      <c r="F4" s="60"/>
      <c r="G4" s="84"/>
      <c r="I4" s="57"/>
      <c r="J4" s="57"/>
      <c r="K4" s="57"/>
      <c r="L4" s="57"/>
      <c r="M4" s="57"/>
      <c r="N4" s="57"/>
      <c r="O4" s="57"/>
      <c r="P4" s="57"/>
      <c r="Q4" s="57"/>
      <c r="R4" s="57"/>
    </row>
    <row r="5" spans="2:18" x14ac:dyDescent="0.25">
      <c r="B5" s="493" t="s">
        <v>8</v>
      </c>
      <c r="C5" s="494"/>
      <c r="D5" s="494"/>
      <c r="E5" s="494"/>
      <c r="F5" s="494"/>
      <c r="G5" s="490" t="str">
        <f>"CHAPTER "&amp;B11</f>
        <v>CHAPTER C3.1</v>
      </c>
      <c r="H5" s="6"/>
      <c r="I5" s="57"/>
      <c r="J5" s="57"/>
      <c r="K5" s="57"/>
      <c r="L5" s="57"/>
      <c r="M5" s="57"/>
      <c r="N5" s="57"/>
      <c r="O5" s="57"/>
      <c r="P5" s="57"/>
      <c r="Q5" s="57"/>
      <c r="R5" s="57"/>
    </row>
    <row r="6" spans="2:18" ht="7.5" customHeight="1" x14ac:dyDescent="0.25">
      <c r="B6" s="486" t="str">
        <f>ContractDescription</f>
        <v>PROVISION OF ROUTINE AND SAFETY MAINTENANCE ON VARIOUS ROADS WITHIN THE LOTHENI ZONE - VULINDLELA AREA OFFICE</v>
      </c>
      <c r="C6" s="487"/>
      <c r="D6" s="487"/>
      <c r="E6" s="487"/>
      <c r="F6" s="487"/>
      <c r="G6" s="491"/>
      <c r="H6" s="8"/>
      <c r="I6" s="57"/>
      <c r="J6" s="57"/>
      <c r="K6" s="57"/>
      <c r="L6" s="57"/>
      <c r="M6" s="57"/>
      <c r="N6" s="57"/>
      <c r="O6" s="57"/>
      <c r="P6" s="57"/>
      <c r="Q6" s="57"/>
      <c r="R6" s="57"/>
    </row>
    <row r="7" spans="2:18" ht="12.75" customHeight="1" x14ac:dyDescent="0.25">
      <c r="B7" s="486"/>
      <c r="C7" s="487"/>
      <c r="D7" s="487"/>
      <c r="E7" s="487"/>
      <c r="F7" s="487"/>
      <c r="G7" s="491"/>
      <c r="H7" s="8"/>
      <c r="I7" s="57"/>
      <c r="J7" s="57"/>
      <c r="K7" s="57"/>
      <c r="L7" s="57"/>
      <c r="M7" s="57"/>
      <c r="N7" s="57"/>
      <c r="O7" s="57"/>
      <c r="P7" s="57"/>
      <c r="Q7" s="57"/>
      <c r="R7" s="57"/>
    </row>
    <row r="8" spans="2:18" ht="7.5" customHeight="1" x14ac:dyDescent="0.25">
      <c r="B8" s="488"/>
      <c r="C8" s="489"/>
      <c r="D8" s="489"/>
      <c r="E8" s="489"/>
      <c r="F8" s="489"/>
      <c r="G8" s="492"/>
      <c r="H8" s="8"/>
      <c r="I8" s="57"/>
      <c r="J8" s="57"/>
      <c r="K8" s="57"/>
      <c r="L8" s="57"/>
      <c r="M8" s="57"/>
      <c r="N8" s="57"/>
      <c r="O8" s="57"/>
      <c r="P8" s="57"/>
      <c r="Q8" s="57"/>
      <c r="R8" s="57"/>
    </row>
    <row r="9" spans="2:18" s="9" customFormat="1" ht="24.9" customHeight="1" x14ac:dyDescent="0.25">
      <c r="B9" s="10" t="s">
        <v>0</v>
      </c>
      <c r="C9" s="11" t="s">
        <v>1</v>
      </c>
      <c r="D9" s="11" t="s">
        <v>2</v>
      </c>
      <c r="E9" s="11" t="s">
        <v>3</v>
      </c>
      <c r="F9" s="11" t="s">
        <v>4</v>
      </c>
      <c r="G9" s="11" t="s">
        <v>5</v>
      </c>
      <c r="H9" s="12"/>
      <c r="I9" s="412"/>
      <c r="J9" s="397"/>
      <c r="K9" s="397"/>
      <c r="L9" s="397"/>
      <c r="M9" s="397"/>
      <c r="N9" s="412"/>
      <c r="O9" s="412"/>
      <c r="P9" s="412"/>
      <c r="Q9" s="412"/>
      <c r="R9" s="412"/>
    </row>
    <row r="10" spans="2:18" x14ac:dyDescent="0.25">
      <c r="B10" s="42"/>
      <c r="C10" s="14"/>
      <c r="D10" s="15"/>
      <c r="E10" s="15"/>
      <c r="F10" s="16"/>
      <c r="G10" s="23" t="str">
        <f t="shared" ref="G10:G11" si="0">IF(D10="","",E10*F10)</f>
        <v/>
      </c>
      <c r="H10" s="18"/>
      <c r="I10" s="57"/>
      <c r="J10" s="398"/>
      <c r="K10" s="398"/>
      <c r="L10" s="398"/>
      <c r="M10" s="398"/>
      <c r="N10" s="57"/>
      <c r="O10" s="57"/>
      <c r="P10" s="57"/>
      <c r="Q10" s="57"/>
      <c r="R10" s="57"/>
    </row>
    <row r="11" spans="2:18" x14ac:dyDescent="0.25">
      <c r="B11" s="53" t="s">
        <v>141</v>
      </c>
      <c r="C11" s="20" t="s">
        <v>140</v>
      </c>
      <c r="D11" s="15"/>
      <c r="E11" s="15"/>
      <c r="F11" s="16"/>
      <c r="G11" s="23" t="str">
        <f t="shared" si="0"/>
        <v/>
      </c>
      <c r="H11" s="18"/>
      <c r="I11" s="57"/>
      <c r="J11" s="399"/>
      <c r="K11" s="399"/>
      <c r="L11" s="399"/>
      <c r="M11" s="399"/>
      <c r="N11" s="57"/>
      <c r="O11" s="57"/>
      <c r="P11" s="57"/>
      <c r="Q11" s="57"/>
      <c r="R11" s="57"/>
    </row>
    <row r="12" spans="2:18" x14ac:dyDescent="0.25">
      <c r="B12" s="53"/>
      <c r="C12" s="20"/>
      <c r="D12" s="15"/>
      <c r="E12" s="15"/>
      <c r="F12" s="16"/>
      <c r="G12" s="23"/>
      <c r="H12" s="18"/>
      <c r="I12" s="57"/>
      <c r="J12" s="399"/>
      <c r="K12" s="399"/>
      <c r="L12" s="399"/>
      <c r="M12" s="399"/>
      <c r="N12" s="57"/>
      <c r="O12" s="57"/>
      <c r="P12" s="57"/>
      <c r="Q12" s="57"/>
      <c r="R12" s="57"/>
    </row>
    <row r="13" spans="2:18" ht="26.4" x14ac:dyDescent="0.25">
      <c r="B13" s="286" t="s">
        <v>139</v>
      </c>
      <c r="C13" s="155" t="s">
        <v>288</v>
      </c>
      <c r="D13" s="72"/>
      <c r="E13" s="24"/>
      <c r="F13" s="406"/>
      <c r="G13" s="407"/>
      <c r="H13" s="18"/>
      <c r="I13" s="57"/>
      <c r="J13" s="399"/>
      <c r="K13" s="399"/>
      <c r="L13" s="399"/>
      <c r="M13" s="399"/>
      <c r="N13" s="57"/>
      <c r="O13" s="57"/>
      <c r="P13" s="57"/>
      <c r="Q13" s="57"/>
      <c r="R13" s="57"/>
    </row>
    <row r="14" spans="2:18" x14ac:dyDescent="0.25">
      <c r="B14" s="286"/>
      <c r="C14" s="155"/>
      <c r="D14" s="72"/>
      <c r="E14" s="24"/>
      <c r="F14" s="406"/>
      <c r="G14" s="407"/>
      <c r="H14" s="18"/>
      <c r="I14" s="57"/>
      <c r="J14" s="399"/>
      <c r="K14" s="399"/>
      <c r="L14" s="399"/>
      <c r="M14" s="399"/>
      <c r="N14" s="57"/>
      <c r="O14" s="57"/>
      <c r="P14" s="57"/>
      <c r="Q14" s="57"/>
      <c r="R14" s="57"/>
    </row>
    <row r="15" spans="2:18" ht="15.6" x14ac:dyDescent="0.25">
      <c r="B15" s="102" t="s">
        <v>138</v>
      </c>
      <c r="C15" s="155" t="s">
        <v>137</v>
      </c>
      <c r="D15" s="67" t="s">
        <v>23</v>
      </c>
      <c r="E15" s="24">
        <v>20276</v>
      </c>
      <c r="F15" s="406"/>
      <c r="G15" s="407"/>
      <c r="H15" s="18"/>
      <c r="I15" s="57"/>
      <c r="J15" s="399"/>
      <c r="K15" s="399"/>
      <c r="L15" s="399"/>
      <c r="M15" s="399"/>
      <c r="N15" s="57"/>
      <c r="O15" s="57"/>
      <c r="P15" s="57"/>
      <c r="Q15" s="57"/>
      <c r="R15" s="57"/>
    </row>
    <row r="16" spans="2:18" x14ac:dyDescent="0.25">
      <c r="B16" s="286"/>
      <c r="C16" s="155"/>
      <c r="D16" s="72"/>
      <c r="E16" s="24"/>
      <c r="F16" s="406"/>
      <c r="G16" s="407"/>
      <c r="H16" s="18"/>
      <c r="I16" s="57"/>
      <c r="J16" s="399"/>
      <c r="K16" s="399"/>
      <c r="L16" s="399"/>
      <c r="M16" s="399"/>
      <c r="N16" s="57"/>
      <c r="O16" s="57"/>
      <c r="P16" s="57"/>
      <c r="Q16" s="57"/>
      <c r="R16" s="57"/>
    </row>
    <row r="17" spans="2:18" ht="39.6" x14ac:dyDescent="0.25">
      <c r="B17" s="286" t="s">
        <v>416</v>
      </c>
      <c r="C17" s="155" t="s">
        <v>417</v>
      </c>
      <c r="D17" s="72"/>
      <c r="E17" s="72"/>
      <c r="F17" s="406"/>
      <c r="G17" s="407"/>
      <c r="H17" s="18"/>
      <c r="I17" s="57"/>
      <c r="J17" s="399"/>
      <c r="K17" s="399"/>
      <c r="L17" s="399"/>
      <c r="M17" s="399"/>
      <c r="N17" s="57"/>
      <c r="O17" s="57"/>
      <c r="P17" s="57"/>
      <c r="Q17" s="57"/>
      <c r="R17" s="57"/>
    </row>
    <row r="18" spans="2:18" x14ac:dyDescent="0.25">
      <c r="B18" s="286"/>
      <c r="C18" s="155"/>
      <c r="D18" s="72"/>
      <c r="E18" s="72"/>
      <c r="F18" s="406"/>
      <c r="G18" s="407"/>
      <c r="H18" s="18"/>
      <c r="I18" s="57"/>
      <c r="J18" s="399"/>
      <c r="K18" s="399"/>
      <c r="L18" s="399"/>
      <c r="M18" s="399"/>
      <c r="N18" s="57"/>
      <c r="O18" s="57"/>
      <c r="P18" s="57"/>
      <c r="Q18" s="57"/>
      <c r="R18" s="57"/>
    </row>
    <row r="19" spans="2:18" x14ac:dyDescent="0.25">
      <c r="B19" s="102" t="s">
        <v>418</v>
      </c>
      <c r="C19" s="155" t="s">
        <v>419</v>
      </c>
      <c r="D19" s="72"/>
      <c r="E19" s="72"/>
      <c r="F19" s="406"/>
      <c r="G19" s="407"/>
      <c r="H19" s="18"/>
      <c r="I19" s="57"/>
      <c r="J19" s="399"/>
      <c r="K19" s="399"/>
      <c r="L19" s="399"/>
      <c r="M19" s="399"/>
      <c r="N19" s="57"/>
      <c r="O19" s="57"/>
      <c r="P19" s="57"/>
      <c r="Q19" s="57"/>
      <c r="R19" s="57"/>
    </row>
    <row r="20" spans="2:18" x14ac:dyDescent="0.25">
      <c r="B20" s="102"/>
      <c r="C20" s="155"/>
      <c r="D20" s="72"/>
      <c r="E20" s="72"/>
      <c r="F20" s="406"/>
      <c r="G20" s="407"/>
      <c r="H20" s="18"/>
      <c r="I20" s="57"/>
      <c r="J20" s="399"/>
      <c r="K20" s="399"/>
      <c r="L20" s="399"/>
      <c r="M20" s="399"/>
      <c r="N20" s="57"/>
      <c r="O20" s="57"/>
      <c r="P20" s="57"/>
      <c r="Q20" s="57"/>
      <c r="R20" s="57"/>
    </row>
    <row r="21" spans="2:18" ht="15.6" x14ac:dyDescent="0.25">
      <c r="B21" s="102" t="s">
        <v>34</v>
      </c>
      <c r="C21" s="155" t="s">
        <v>420</v>
      </c>
      <c r="D21" s="67" t="s">
        <v>23</v>
      </c>
      <c r="E21" s="72">
        <v>1800</v>
      </c>
      <c r="F21" s="406"/>
      <c r="G21" s="407"/>
      <c r="H21" s="18"/>
      <c r="I21" s="57"/>
      <c r="J21" s="399"/>
      <c r="K21" s="399"/>
      <c r="L21" s="399"/>
      <c r="M21" s="399"/>
      <c r="N21" s="57"/>
      <c r="O21" s="57"/>
      <c r="P21" s="57"/>
      <c r="Q21" s="57"/>
      <c r="R21" s="57"/>
    </row>
    <row r="22" spans="2:18" x14ac:dyDescent="0.25">
      <c r="B22" s="286"/>
      <c r="C22" s="155"/>
      <c r="D22" s="72"/>
      <c r="E22" s="72"/>
      <c r="F22" s="406"/>
      <c r="G22" s="407"/>
      <c r="H22" s="18"/>
      <c r="I22" s="57"/>
      <c r="J22" s="399"/>
      <c r="K22" s="399"/>
      <c r="L22" s="399"/>
      <c r="M22" s="399"/>
      <c r="N22" s="57"/>
      <c r="O22" s="57"/>
      <c r="P22" s="57"/>
      <c r="Q22" s="57"/>
      <c r="R22" s="57"/>
    </row>
    <row r="23" spans="2:18" ht="15.6" x14ac:dyDescent="0.25">
      <c r="B23" s="286" t="s">
        <v>35</v>
      </c>
      <c r="C23" s="155" t="s">
        <v>421</v>
      </c>
      <c r="D23" s="67" t="s">
        <v>23</v>
      </c>
      <c r="E23" s="72">
        <v>2250</v>
      </c>
      <c r="F23" s="406"/>
      <c r="G23" s="407"/>
      <c r="H23" s="18"/>
      <c r="I23" s="57"/>
      <c r="J23" s="399"/>
      <c r="K23" s="399"/>
      <c r="L23" s="399"/>
      <c r="M23" s="399"/>
      <c r="N23" s="57"/>
      <c r="O23" s="57"/>
      <c r="P23" s="57"/>
      <c r="Q23" s="57"/>
      <c r="R23" s="57"/>
    </row>
    <row r="24" spans="2:18" x14ac:dyDescent="0.25">
      <c r="B24" s="42"/>
      <c r="C24" s="14"/>
      <c r="D24" s="15"/>
      <c r="E24" s="15"/>
      <c r="F24" s="406"/>
      <c r="G24" s="407"/>
      <c r="H24" s="18"/>
      <c r="I24" s="57"/>
      <c r="J24" s="399"/>
      <c r="K24" s="399"/>
      <c r="L24" s="399"/>
      <c r="M24" s="399"/>
      <c r="N24" s="57"/>
      <c r="O24" s="57"/>
      <c r="P24" s="57"/>
      <c r="Q24" s="57"/>
      <c r="R24" s="57"/>
    </row>
    <row r="25" spans="2:18" x14ac:dyDescent="0.25">
      <c r="B25" s="286" t="s">
        <v>136</v>
      </c>
      <c r="C25" s="287" t="s">
        <v>135</v>
      </c>
      <c r="D25" s="72" t="s">
        <v>157</v>
      </c>
      <c r="E25" s="15">
        <v>1</v>
      </c>
      <c r="F25" s="406">
        <v>150000</v>
      </c>
      <c r="G25" s="407">
        <f>F25*E25</f>
        <v>150000</v>
      </c>
      <c r="H25" s="18"/>
      <c r="I25" s="57"/>
      <c r="J25" s="415"/>
      <c r="K25" s="57"/>
      <c r="L25" s="415"/>
      <c r="M25" s="415"/>
      <c r="N25" s="57"/>
      <c r="O25" s="57"/>
      <c r="P25" s="57"/>
      <c r="Q25" s="57"/>
      <c r="R25" s="57"/>
    </row>
    <row r="26" spans="2:18" x14ac:dyDescent="0.25">
      <c r="B26" s="47"/>
      <c r="C26" s="14"/>
      <c r="D26" s="15"/>
      <c r="E26" s="15"/>
      <c r="F26" s="406"/>
      <c r="G26" s="407"/>
      <c r="H26" s="18"/>
      <c r="I26" s="57"/>
      <c r="J26" s="399"/>
      <c r="K26" s="57"/>
      <c r="L26" s="399"/>
      <c r="M26" s="399"/>
      <c r="N26" s="57"/>
      <c r="O26" s="57"/>
      <c r="P26" s="57"/>
      <c r="Q26" s="57"/>
      <c r="R26" s="57"/>
    </row>
    <row r="27" spans="2:18" x14ac:dyDescent="0.25">
      <c r="B27" s="102" t="s">
        <v>343</v>
      </c>
      <c r="C27" s="155" t="s">
        <v>344</v>
      </c>
      <c r="D27" s="72" t="s">
        <v>33</v>
      </c>
      <c r="E27" s="24">
        <v>5</v>
      </c>
      <c r="F27" s="406"/>
      <c r="G27" s="407"/>
      <c r="H27" s="50"/>
      <c r="I27" s="57"/>
      <c r="J27" s="399"/>
      <c r="K27" s="57"/>
      <c r="L27" s="399"/>
      <c r="M27" s="399"/>
      <c r="N27" s="57"/>
      <c r="O27" s="57"/>
      <c r="P27" s="57"/>
      <c r="Q27" s="57"/>
      <c r="R27" s="57"/>
    </row>
    <row r="28" spans="2:18" x14ac:dyDescent="0.25">
      <c r="B28" s="47"/>
      <c r="C28" s="25"/>
      <c r="D28" s="49"/>
      <c r="E28" s="24"/>
      <c r="F28" s="406"/>
      <c r="G28" s="407"/>
      <c r="H28" s="50"/>
      <c r="I28" s="57"/>
      <c r="J28" s="399"/>
      <c r="K28" s="57"/>
      <c r="L28" s="399"/>
      <c r="M28" s="399"/>
      <c r="N28" s="57"/>
      <c r="O28" s="57"/>
      <c r="P28" s="57"/>
      <c r="Q28" s="57"/>
      <c r="R28" s="57"/>
    </row>
    <row r="29" spans="2:18" x14ac:dyDescent="0.25">
      <c r="B29" s="42" t="s">
        <v>345</v>
      </c>
      <c r="C29" s="288" t="s">
        <v>346</v>
      </c>
      <c r="D29" s="21" t="s">
        <v>6</v>
      </c>
      <c r="E29" s="24">
        <v>448800</v>
      </c>
      <c r="F29" s="406"/>
      <c r="G29" s="407"/>
      <c r="H29" s="18"/>
      <c r="I29" s="57"/>
      <c r="J29" s="399"/>
      <c r="K29" s="57"/>
      <c r="L29" s="399"/>
      <c r="M29" s="399"/>
      <c r="N29" s="57"/>
      <c r="O29" s="57"/>
      <c r="P29" s="57"/>
      <c r="Q29" s="57"/>
      <c r="R29" s="57"/>
    </row>
    <row r="30" spans="2:18" x14ac:dyDescent="0.25">
      <c r="B30" s="47"/>
      <c r="C30" s="14"/>
      <c r="D30" s="15"/>
      <c r="E30" s="24"/>
      <c r="F30" s="406"/>
      <c r="G30" s="407"/>
      <c r="H30" s="18"/>
      <c r="I30" s="57"/>
      <c r="J30" s="399"/>
      <c r="K30" s="57"/>
      <c r="L30" s="399"/>
      <c r="M30" s="399"/>
      <c r="N30" s="57"/>
      <c r="O30" s="57"/>
      <c r="P30" s="57"/>
      <c r="Q30" s="57"/>
      <c r="R30" s="57"/>
    </row>
    <row r="31" spans="2:18" x14ac:dyDescent="0.25">
      <c r="B31" s="47"/>
      <c r="C31" s="14"/>
      <c r="D31" s="21"/>
      <c r="E31" s="24"/>
      <c r="F31" s="406"/>
      <c r="G31" s="407"/>
      <c r="H31" s="46"/>
      <c r="I31" s="57"/>
      <c r="J31" s="399"/>
      <c r="K31" s="57"/>
      <c r="L31" s="399"/>
      <c r="M31" s="399"/>
      <c r="N31" s="57"/>
      <c r="O31" s="57"/>
      <c r="P31" s="57"/>
      <c r="Q31" s="57"/>
      <c r="R31" s="57"/>
    </row>
    <row r="32" spans="2:18" x14ac:dyDescent="0.25">
      <c r="B32" s="42"/>
      <c r="C32" s="14"/>
      <c r="D32" s="15"/>
      <c r="E32" s="24"/>
      <c r="F32" s="406"/>
      <c r="G32" s="407"/>
      <c r="H32" s="18"/>
      <c r="I32" s="57"/>
      <c r="J32" s="399"/>
      <c r="K32" s="57"/>
      <c r="L32" s="399"/>
      <c r="M32" s="399"/>
      <c r="N32" s="57"/>
      <c r="O32" s="57"/>
      <c r="P32" s="57"/>
      <c r="Q32" s="57"/>
      <c r="R32" s="57"/>
    </row>
    <row r="33" spans="2:18" x14ac:dyDescent="0.25">
      <c r="B33" s="47"/>
      <c r="C33" s="14"/>
      <c r="D33" s="21"/>
      <c r="E33" s="24"/>
      <c r="F33" s="406"/>
      <c r="G33" s="407"/>
      <c r="H33" s="18"/>
      <c r="I33" s="57"/>
      <c r="J33" s="399"/>
      <c r="K33" s="57"/>
      <c r="L33" s="399"/>
      <c r="M33" s="399"/>
      <c r="N33" s="57"/>
      <c r="O33" s="57"/>
      <c r="P33" s="57"/>
      <c r="Q33" s="57"/>
      <c r="R33" s="57"/>
    </row>
    <row r="34" spans="2:18" x14ac:dyDescent="0.25">
      <c r="B34" s="47"/>
      <c r="C34" s="14"/>
      <c r="D34" s="15"/>
      <c r="E34" s="24"/>
      <c r="F34" s="406"/>
      <c r="G34" s="407"/>
      <c r="H34" s="18"/>
      <c r="I34" s="57"/>
      <c r="J34" s="399"/>
      <c r="K34" s="57"/>
      <c r="L34" s="399"/>
      <c r="M34" s="399"/>
      <c r="N34" s="57"/>
      <c r="O34" s="57"/>
      <c r="P34" s="57"/>
      <c r="Q34" s="57"/>
      <c r="R34" s="57"/>
    </row>
    <row r="35" spans="2:18" x14ac:dyDescent="0.25">
      <c r="B35" s="47"/>
      <c r="C35" s="14"/>
      <c r="D35" s="15"/>
      <c r="E35" s="24"/>
      <c r="F35" s="406"/>
      <c r="G35" s="407"/>
      <c r="H35" s="18"/>
      <c r="I35" s="57"/>
      <c r="J35" s="399"/>
      <c r="K35" s="57"/>
      <c r="L35" s="399"/>
      <c r="M35" s="399"/>
      <c r="N35" s="57"/>
      <c r="O35" s="57"/>
      <c r="P35" s="57"/>
      <c r="Q35" s="57"/>
      <c r="R35" s="57"/>
    </row>
    <row r="36" spans="2:18" x14ac:dyDescent="0.25">
      <c r="B36" s="47"/>
      <c r="C36" s="14"/>
      <c r="D36" s="15"/>
      <c r="E36" s="24"/>
      <c r="F36" s="406"/>
      <c r="G36" s="407"/>
      <c r="H36" s="18"/>
      <c r="I36" s="57"/>
      <c r="J36" s="399"/>
      <c r="K36" s="57"/>
      <c r="L36" s="399"/>
      <c r="M36" s="399"/>
      <c r="N36" s="57"/>
      <c r="O36" s="57"/>
      <c r="P36" s="57"/>
      <c r="Q36" s="57"/>
      <c r="R36" s="57"/>
    </row>
    <row r="37" spans="2:18" x14ac:dyDescent="0.25">
      <c r="B37" s="42"/>
      <c r="C37" s="14"/>
      <c r="D37" s="21"/>
      <c r="E37" s="24"/>
      <c r="F37" s="406"/>
      <c r="G37" s="407"/>
      <c r="H37" s="46"/>
      <c r="I37" s="57"/>
      <c r="J37" s="399"/>
      <c r="K37" s="57"/>
      <c r="L37" s="399"/>
      <c r="M37" s="399"/>
      <c r="N37" s="57"/>
      <c r="O37" s="57"/>
      <c r="P37" s="57"/>
      <c r="Q37" s="57"/>
      <c r="R37" s="57"/>
    </row>
    <row r="38" spans="2:18" x14ac:dyDescent="0.25">
      <c r="B38" s="47"/>
      <c r="C38" s="14"/>
      <c r="D38" s="15"/>
      <c r="E38" s="15"/>
      <c r="F38" s="406"/>
      <c r="G38" s="407"/>
      <c r="I38" s="57"/>
      <c r="J38" s="399"/>
      <c r="K38" s="57"/>
      <c r="L38" s="399"/>
      <c r="M38" s="399"/>
      <c r="N38" s="57"/>
      <c r="O38" s="57"/>
      <c r="P38" s="57"/>
      <c r="Q38" s="57"/>
      <c r="R38" s="57"/>
    </row>
    <row r="39" spans="2:18" x14ac:dyDescent="0.25">
      <c r="B39" s="47"/>
      <c r="C39" s="14"/>
      <c r="D39" s="15"/>
      <c r="E39" s="15"/>
      <c r="F39" s="406"/>
      <c r="G39" s="407"/>
      <c r="I39" s="57"/>
      <c r="J39" s="399"/>
      <c r="K39" s="57"/>
      <c r="L39" s="399"/>
      <c r="M39" s="399"/>
      <c r="N39" s="57"/>
      <c r="O39" s="57"/>
      <c r="P39" s="57"/>
      <c r="Q39" s="57"/>
      <c r="R39" s="57"/>
    </row>
    <row r="40" spans="2:18" x14ac:dyDescent="0.25">
      <c r="B40" s="47"/>
      <c r="C40" s="14"/>
      <c r="D40" s="21"/>
      <c r="E40" s="15"/>
      <c r="F40" s="406"/>
      <c r="G40" s="407"/>
      <c r="I40" s="57"/>
      <c r="J40" s="399"/>
      <c r="K40" s="57"/>
      <c r="L40" s="399"/>
      <c r="M40" s="399"/>
      <c r="N40" s="57"/>
      <c r="O40" s="57"/>
      <c r="P40" s="57"/>
      <c r="Q40" s="57"/>
      <c r="R40" s="57"/>
    </row>
    <row r="41" spans="2:18" x14ac:dyDescent="0.25">
      <c r="B41" s="47"/>
      <c r="C41" s="25"/>
      <c r="D41" s="49"/>
      <c r="E41" s="49"/>
      <c r="F41" s="406"/>
      <c r="G41" s="407"/>
      <c r="I41" s="57"/>
      <c r="J41" s="399"/>
      <c r="K41" s="57"/>
      <c r="L41" s="399"/>
      <c r="M41" s="399"/>
      <c r="N41" s="57"/>
      <c r="O41" s="57"/>
      <c r="P41" s="57"/>
      <c r="Q41" s="57"/>
      <c r="R41" s="57"/>
    </row>
    <row r="42" spans="2:18" x14ac:dyDescent="0.25">
      <c r="B42" s="47"/>
      <c r="C42" s="51"/>
      <c r="D42" s="21"/>
      <c r="E42" s="15"/>
      <c r="F42" s="406"/>
      <c r="G42" s="407"/>
      <c r="I42" s="57"/>
      <c r="J42" s="399"/>
      <c r="K42" s="57"/>
      <c r="L42" s="399"/>
      <c r="M42" s="399"/>
      <c r="N42" s="57"/>
      <c r="O42" s="57"/>
      <c r="P42" s="57"/>
      <c r="Q42" s="57"/>
      <c r="R42" s="57"/>
    </row>
    <row r="43" spans="2:18" x14ac:dyDescent="0.25">
      <c r="B43" s="47"/>
      <c r="C43" s="14"/>
      <c r="D43" s="15"/>
      <c r="E43" s="24"/>
      <c r="F43" s="406"/>
      <c r="G43" s="407"/>
      <c r="I43" s="57"/>
      <c r="J43" s="399"/>
      <c r="K43" s="57"/>
      <c r="L43" s="399"/>
      <c r="M43" s="399"/>
      <c r="N43" s="57"/>
      <c r="O43" s="57"/>
      <c r="P43" s="57"/>
      <c r="Q43" s="57"/>
      <c r="R43" s="57"/>
    </row>
    <row r="44" spans="2:18" s="27" customFormat="1" ht="19.5" customHeight="1" x14ac:dyDescent="0.25">
      <c r="B44" s="99" t="str">
        <f>$B$11</f>
        <v>C3.1</v>
      </c>
      <c r="C44" s="29" t="str">
        <f>"TOTAL CARRIED FORWARD"&amp;IF(G44=G$1," TO SUMMARY (Page C"&amp;Page_A&amp;")","")</f>
        <v>TOTAL CARRIED FORWARD</v>
      </c>
      <c r="D44" s="30"/>
      <c r="E44" s="31"/>
      <c r="F44" s="410"/>
      <c r="G44" s="411"/>
      <c r="H44" s="32"/>
      <c r="I44" s="414"/>
      <c r="J44" s="399"/>
      <c r="K44" s="57"/>
      <c r="L44" s="399"/>
      <c r="M44" s="399"/>
      <c r="N44" s="414"/>
      <c r="O44" s="414"/>
      <c r="P44" s="414"/>
      <c r="Q44" s="414"/>
      <c r="R44" s="414"/>
    </row>
  </sheetData>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BEF69E9-E3BD-49B4-B1E2-0548FDEADB46}">
            <xm:f>AND(Information!$C$8=FALSE,$D10&lt;&gt;"P C Sum",$D10&lt;&gt;"PC Sum",$D10&lt;&gt;"P Sum",$D10&lt;&gt;"Prov Sum")</xm:f>
            <x14:dxf>
              <font>
                <strike val="0"/>
                <color theme="0"/>
              </font>
              <numFmt numFmtId="4" formatCode="#,##0.00"/>
            </x14:dxf>
          </x14:cfRule>
          <xm:sqref>G44 F10:G12 F27:G43</xm:sqref>
        </x14:conditionalFormatting>
        <x14:conditionalFormatting xmlns:xm="http://schemas.microsoft.com/office/excel/2006/main">
          <x14:cfRule type="expression" priority="1" id="{15D412AD-ADCB-424B-9A46-A2746580BCBC}">
            <xm:f>AND(Information!$C$8=FALSE,$D13&lt;&gt;"P C Sum",$D13&lt;&gt;"PC Sum",$D13&lt;&gt;"P Sum",$D13&lt;&gt;"Prov Sum")</xm:f>
            <x14:dxf>
              <font>
                <strike val="0"/>
                <color theme="0"/>
              </font>
              <numFmt numFmtId="4" formatCode="#,##0.00"/>
            </x14:dxf>
          </x14:cfRule>
          <xm:sqref>F13:G26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C10DB-A040-440D-AD04-83082D7B8AE4}">
  <sheetPr codeName="Sheet10">
    <tabColor rgb="FF00B050"/>
  </sheetPr>
  <dimension ref="A1:O39"/>
  <sheetViews>
    <sheetView view="pageLayout" topLeftCell="A34" zoomScaleNormal="100" zoomScaleSheetLayoutView="100" workbookViewId="0">
      <selection activeCell="C25" sqref="C25"/>
    </sheetView>
  </sheetViews>
  <sheetFormatPr defaultColWidth="6.88671875" defaultRowHeight="13.2" x14ac:dyDescent="0.25"/>
  <cols>
    <col min="1" max="1" width="0.88671875" style="45" customWidth="1"/>
    <col min="2" max="2" width="11.5546875" style="45" customWidth="1"/>
    <col min="3" max="3" width="45.5546875" style="45" customWidth="1"/>
    <col min="4" max="4" width="13.5546875" style="45" customWidth="1"/>
    <col min="5" max="7" width="15.5546875" style="45" customWidth="1"/>
    <col min="8" max="8" width="0.88671875" style="45" customWidth="1"/>
    <col min="9" max="9" width="6.88671875" style="45"/>
    <col min="10" max="10" width="8" style="34" bestFit="1" customWidth="1"/>
    <col min="11" max="11" width="11.88671875" style="34" bestFit="1" customWidth="1"/>
    <col min="12" max="16384" width="6.88671875" style="45"/>
  </cols>
  <sheetData>
    <row r="1" spans="1:15" x14ac:dyDescent="0.25">
      <c r="G1" s="159">
        <f>MAX(G9:G415)</f>
        <v>0</v>
      </c>
      <c r="I1" s="433"/>
      <c r="J1" s="422"/>
      <c r="K1" s="422"/>
      <c r="L1" s="433"/>
      <c r="M1" s="433"/>
      <c r="N1" s="433"/>
      <c r="O1" s="433"/>
    </row>
    <row r="2" spans="1:15" x14ac:dyDescent="0.25">
      <c r="A2" s="1"/>
      <c r="B2" s="81" t="str">
        <f>Client1</f>
        <v>Province of KwaZulu-Natal</v>
      </c>
      <c r="C2" s="82"/>
      <c r="D2" s="56"/>
      <c r="E2" s="495" t="str">
        <f>"Contract No. "&amp;ContractNo</f>
        <v>Contract No. ZNB01208/00000/00/PMC/INF/21/T</v>
      </c>
      <c r="F2" s="495"/>
      <c r="G2" s="495"/>
      <c r="H2" s="5"/>
      <c r="I2" s="402"/>
      <c r="J2" s="434"/>
      <c r="K2" s="434"/>
      <c r="L2" s="416"/>
      <c r="M2" s="417"/>
      <c r="N2" s="433"/>
      <c r="O2" s="433"/>
    </row>
    <row r="3" spans="1:15" x14ac:dyDescent="0.25">
      <c r="A3" s="1"/>
      <c r="B3" s="80" t="str">
        <f>Client2</f>
        <v>Department of Transport</v>
      </c>
      <c r="C3" s="82"/>
      <c r="D3" s="56"/>
      <c r="E3" s="56"/>
      <c r="F3" s="57"/>
      <c r="G3" s="83"/>
      <c r="H3" s="5"/>
      <c r="I3" s="402"/>
      <c r="J3" s="422"/>
      <c r="K3" s="422"/>
      <c r="L3" s="402"/>
      <c r="M3" s="402"/>
      <c r="N3" s="433"/>
      <c r="O3" s="433"/>
    </row>
    <row r="4" spans="1:15" x14ac:dyDescent="0.25">
      <c r="A4" s="1"/>
      <c r="B4" s="58"/>
      <c r="C4" s="58"/>
      <c r="D4" s="59"/>
      <c r="E4" s="59"/>
      <c r="F4" s="60"/>
      <c r="G4" s="84"/>
      <c r="H4" s="5"/>
      <c r="I4" s="402"/>
      <c r="J4" s="422"/>
      <c r="K4" s="422"/>
      <c r="L4" s="402"/>
      <c r="M4" s="402"/>
      <c r="N4" s="433"/>
      <c r="O4" s="433"/>
    </row>
    <row r="5" spans="1:15" x14ac:dyDescent="0.25">
      <c r="A5" s="1"/>
      <c r="B5" s="493" t="s">
        <v>8</v>
      </c>
      <c r="C5" s="494"/>
      <c r="D5" s="494"/>
      <c r="E5" s="494"/>
      <c r="F5" s="494"/>
      <c r="G5" s="490" t="str">
        <f>"CHAPTER "&amp;B11</f>
        <v>CHAPTER C3.3</v>
      </c>
      <c r="H5" s="6"/>
      <c r="I5" s="402"/>
      <c r="J5" s="422"/>
      <c r="K5" s="422"/>
      <c r="L5" s="402"/>
      <c r="M5" s="402"/>
      <c r="N5" s="433"/>
      <c r="O5" s="433"/>
    </row>
    <row r="6" spans="1:15" ht="7.5" customHeight="1" x14ac:dyDescent="0.25">
      <c r="A6" s="1"/>
      <c r="B6" s="486" t="str">
        <f>ContractDescription</f>
        <v>PROVISION OF ROUTINE AND SAFETY MAINTENANCE ON VARIOUS ROADS WITHIN THE LOTHENI ZONE - VULINDLELA AREA OFFICE</v>
      </c>
      <c r="C6" s="487"/>
      <c r="D6" s="487"/>
      <c r="E6" s="487"/>
      <c r="F6" s="487"/>
      <c r="G6" s="491"/>
      <c r="H6" s="8"/>
      <c r="I6" s="402"/>
      <c r="J6" s="422"/>
      <c r="K6" s="422"/>
      <c r="L6" s="402"/>
      <c r="M6" s="402"/>
      <c r="N6" s="433"/>
      <c r="O6" s="433"/>
    </row>
    <row r="7" spans="1:15" ht="12.75" customHeight="1" x14ac:dyDescent="0.25">
      <c r="A7" s="1"/>
      <c r="B7" s="486"/>
      <c r="C7" s="487"/>
      <c r="D7" s="487"/>
      <c r="E7" s="487"/>
      <c r="F7" s="487"/>
      <c r="G7" s="491"/>
      <c r="H7" s="8"/>
      <c r="I7" s="402"/>
      <c r="J7" s="422"/>
      <c r="K7" s="422"/>
      <c r="L7" s="402"/>
      <c r="M7" s="402"/>
      <c r="N7" s="433"/>
      <c r="O7" s="433"/>
    </row>
    <row r="8" spans="1:15" ht="7.5" customHeight="1" x14ac:dyDescent="0.25">
      <c r="A8" s="1"/>
      <c r="B8" s="488"/>
      <c r="C8" s="489"/>
      <c r="D8" s="489"/>
      <c r="E8" s="489"/>
      <c r="F8" s="489"/>
      <c r="G8" s="492"/>
      <c r="H8" s="8"/>
      <c r="I8" s="402"/>
      <c r="J8" s="422"/>
      <c r="K8" s="422"/>
      <c r="L8" s="402"/>
      <c r="M8" s="402"/>
      <c r="N8" s="433"/>
      <c r="O8" s="433"/>
    </row>
    <row r="9" spans="1:15" ht="24.9" customHeight="1" x14ac:dyDescent="0.25">
      <c r="A9" s="9"/>
      <c r="B9" s="10" t="s">
        <v>0</v>
      </c>
      <c r="C9" s="11" t="s">
        <v>1</v>
      </c>
      <c r="D9" s="11" t="s">
        <v>2</v>
      </c>
      <c r="E9" s="11" t="s">
        <v>3</v>
      </c>
      <c r="F9" s="11" t="s">
        <v>4</v>
      </c>
      <c r="G9" s="11" t="s">
        <v>5</v>
      </c>
      <c r="H9" s="12"/>
      <c r="I9" s="427"/>
      <c r="J9" s="435"/>
      <c r="K9" s="435"/>
      <c r="L9" s="418"/>
      <c r="M9" s="418"/>
      <c r="N9" s="433"/>
      <c r="O9" s="433"/>
    </row>
    <row r="10" spans="1:15" x14ac:dyDescent="0.25">
      <c r="A10" s="1"/>
      <c r="B10" s="42"/>
      <c r="C10" s="14"/>
      <c r="D10" s="15"/>
      <c r="E10" s="15"/>
      <c r="F10" s="16"/>
      <c r="G10" s="23" t="str">
        <f t="shared" ref="G10:G11" si="0">IF(D10="","",E10*F10)</f>
        <v/>
      </c>
      <c r="H10" s="18"/>
      <c r="I10" s="402"/>
      <c r="J10" s="419"/>
      <c r="K10" s="419"/>
      <c r="L10" s="419"/>
      <c r="M10" s="419"/>
      <c r="N10" s="433"/>
      <c r="O10" s="433"/>
    </row>
    <row r="11" spans="1:15" ht="52.8" x14ac:dyDescent="0.25">
      <c r="A11" s="1"/>
      <c r="B11" s="53" t="s">
        <v>134</v>
      </c>
      <c r="C11" s="20" t="s">
        <v>133</v>
      </c>
      <c r="D11" s="15"/>
      <c r="E11" s="15"/>
      <c r="F11" s="16"/>
      <c r="G11" s="23" t="str">
        <f t="shared" si="0"/>
        <v/>
      </c>
      <c r="H11" s="18"/>
      <c r="I11" s="402"/>
      <c r="J11" s="419"/>
      <c r="K11" s="419"/>
      <c r="L11" s="420"/>
      <c r="M11" s="420"/>
      <c r="N11" s="433"/>
      <c r="O11" s="433"/>
    </row>
    <row r="12" spans="1:15" x14ac:dyDescent="0.25">
      <c r="A12" s="1"/>
      <c r="B12" s="42"/>
      <c r="C12" s="14"/>
      <c r="D12" s="15"/>
      <c r="E12" s="15"/>
      <c r="F12" s="406"/>
      <c r="G12" s="407"/>
      <c r="H12" s="18"/>
      <c r="I12" s="402"/>
      <c r="J12" s="419"/>
      <c r="K12" s="419"/>
      <c r="L12" s="420"/>
      <c r="M12" s="420"/>
      <c r="N12" s="433"/>
      <c r="O12" s="433"/>
    </row>
    <row r="13" spans="1:15" x14ac:dyDescent="0.25">
      <c r="A13" s="1"/>
      <c r="B13" s="47" t="s">
        <v>132</v>
      </c>
      <c r="C13" s="14" t="s">
        <v>131</v>
      </c>
      <c r="D13" s="15"/>
      <c r="E13" s="15"/>
      <c r="F13" s="406"/>
      <c r="G13" s="407"/>
      <c r="H13" s="18"/>
      <c r="I13" s="402"/>
      <c r="J13" s="436"/>
      <c r="K13" s="422"/>
      <c r="L13" s="421"/>
      <c r="M13" s="421"/>
      <c r="N13" s="433"/>
      <c r="O13" s="433"/>
    </row>
    <row r="14" spans="1:15" x14ac:dyDescent="0.25">
      <c r="A14" s="1"/>
      <c r="B14" s="47"/>
      <c r="C14" s="14"/>
      <c r="D14" s="15"/>
      <c r="E14" s="15"/>
      <c r="F14" s="406"/>
      <c r="G14" s="407"/>
      <c r="H14" s="18"/>
      <c r="I14" s="402"/>
      <c r="J14" s="419"/>
      <c r="K14" s="422"/>
      <c r="L14" s="420"/>
      <c r="M14" s="420"/>
      <c r="N14" s="433"/>
      <c r="O14" s="433"/>
    </row>
    <row r="15" spans="1:15" x14ac:dyDescent="0.25">
      <c r="A15" s="1"/>
      <c r="B15" s="42" t="s">
        <v>130</v>
      </c>
      <c r="C15" s="14" t="s">
        <v>289</v>
      </c>
      <c r="D15" s="21"/>
      <c r="E15" s="22"/>
      <c r="F15" s="406"/>
      <c r="G15" s="407"/>
      <c r="H15" s="46"/>
      <c r="I15" s="402"/>
      <c r="J15" s="419"/>
      <c r="K15" s="422"/>
      <c r="L15" s="420"/>
      <c r="M15" s="420"/>
      <c r="N15" s="433"/>
      <c r="O15" s="433"/>
    </row>
    <row r="16" spans="1:15" x14ac:dyDescent="0.25">
      <c r="A16" s="1"/>
      <c r="B16" s="47"/>
      <c r="C16" s="14"/>
      <c r="D16" s="15"/>
      <c r="E16" s="24"/>
      <c r="F16" s="406"/>
      <c r="G16" s="407"/>
      <c r="H16" s="18"/>
      <c r="I16" s="402"/>
      <c r="J16" s="419"/>
      <c r="K16" s="422"/>
      <c r="L16" s="420"/>
      <c r="M16" s="420"/>
      <c r="N16" s="433"/>
      <c r="O16" s="433"/>
    </row>
    <row r="17" spans="1:15" ht="26.4" x14ac:dyDescent="0.25">
      <c r="A17" s="1"/>
      <c r="B17" s="47" t="s">
        <v>34</v>
      </c>
      <c r="C17" s="14" t="s">
        <v>347</v>
      </c>
      <c r="D17" s="15" t="s">
        <v>6</v>
      </c>
      <c r="E17" s="24">
        <v>50</v>
      </c>
      <c r="F17" s="406"/>
      <c r="G17" s="407"/>
      <c r="H17" s="18"/>
      <c r="I17" s="402"/>
      <c r="J17" s="423"/>
      <c r="K17" s="422"/>
      <c r="L17" s="420"/>
      <c r="M17" s="420"/>
      <c r="N17" s="433"/>
      <c r="O17" s="433"/>
    </row>
    <row r="18" spans="1:15" x14ac:dyDescent="0.25">
      <c r="A18" s="1"/>
      <c r="B18" s="47"/>
      <c r="C18" s="14"/>
      <c r="D18" s="15"/>
      <c r="E18" s="24"/>
      <c r="F18" s="406"/>
      <c r="G18" s="407"/>
      <c r="H18" s="18"/>
      <c r="I18" s="402"/>
      <c r="J18" s="423"/>
      <c r="K18" s="422"/>
      <c r="L18" s="420"/>
      <c r="M18" s="420"/>
      <c r="N18" s="433"/>
      <c r="O18" s="433"/>
    </row>
    <row r="19" spans="1:15" ht="26.4" x14ac:dyDescent="0.25">
      <c r="A19" s="1"/>
      <c r="B19" s="47" t="s">
        <v>35</v>
      </c>
      <c r="C19" s="14" t="s">
        <v>348</v>
      </c>
      <c r="D19" s="15" t="s">
        <v>6</v>
      </c>
      <c r="E19" s="24">
        <v>50</v>
      </c>
      <c r="F19" s="406"/>
      <c r="G19" s="407"/>
      <c r="H19" s="18"/>
      <c r="I19" s="402"/>
      <c r="J19" s="423"/>
      <c r="K19" s="422"/>
      <c r="L19" s="420"/>
      <c r="M19" s="420"/>
      <c r="N19" s="433"/>
      <c r="O19" s="433"/>
    </row>
    <row r="20" spans="1:15" x14ac:dyDescent="0.25">
      <c r="A20" s="1"/>
      <c r="B20" s="47"/>
      <c r="C20" s="25"/>
      <c r="D20" s="49"/>
      <c r="E20" s="24"/>
      <c r="F20" s="406"/>
      <c r="G20" s="407"/>
      <c r="H20" s="50"/>
      <c r="I20" s="402"/>
      <c r="J20" s="419"/>
      <c r="K20" s="422"/>
      <c r="L20" s="420"/>
      <c r="M20" s="420"/>
      <c r="N20" s="433"/>
      <c r="O20" s="433"/>
    </row>
    <row r="21" spans="1:15" x14ac:dyDescent="0.25">
      <c r="A21" s="1"/>
      <c r="B21" s="47" t="s">
        <v>129</v>
      </c>
      <c r="C21" s="14" t="s">
        <v>128</v>
      </c>
      <c r="D21" s="15"/>
      <c r="E21" s="24"/>
      <c r="F21" s="406"/>
      <c r="G21" s="407"/>
      <c r="H21" s="46"/>
      <c r="I21" s="402"/>
      <c r="J21" s="419"/>
      <c r="K21" s="422"/>
      <c r="L21" s="420"/>
      <c r="M21" s="420"/>
      <c r="N21" s="433"/>
      <c r="O21" s="433"/>
    </row>
    <row r="22" spans="1:15" x14ac:dyDescent="0.25">
      <c r="A22" s="1"/>
      <c r="B22" s="47"/>
      <c r="C22" s="14"/>
      <c r="D22" s="15"/>
      <c r="E22" s="24"/>
      <c r="F22" s="406"/>
      <c r="G22" s="407"/>
      <c r="H22" s="18"/>
      <c r="I22" s="402"/>
      <c r="J22" s="419"/>
      <c r="K22" s="422"/>
      <c r="L22" s="420"/>
      <c r="M22" s="420"/>
      <c r="N22" s="433"/>
      <c r="O22" s="433"/>
    </row>
    <row r="23" spans="1:15" x14ac:dyDescent="0.25">
      <c r="A23" s="1"/>
      <c r="B23" s="47" t="s">
        <v>127</v>
      </c>
      <c r="C23" s="14" t="s">
        <v>290</v>
      </c>
      <c r="D23" s="15"/>
      <c r="E23" s="24"/>
      <c r="F23" s="406"/>
      <c r="G23" s="407"/>
      <c r="H23" s="18"/>
      <c r="I23" s="402"/>
      <c r="J23" s="419"/>
      <c r="K23" s="422"/>
      <c r="L23" s="420"/>
      <c r="M23" s="420"/>
      <c r="N23" s="433"/>
      <c r="O23" s="433"/>
    </row>
    <row r="24" spans="1:15" x14ac:dyDescent="0.25">
      <c r="A24" s="1"/>
      <c r="B24" s="47"/>
      <c r="C24" s="14"/>
      <c r="D24" s="15"/>
      <c r="E24" s="24"/>
      <c r="F24" s="406"/>
      <c r="G24" s="407"/>
      <c r="H24" s="18"/>
      <c r="I24" s="402"/>
      <c r="J24" s="419"/>
      <c r="K24" s="422"/>
      <c r="L24" s="420"/>
      <c r="M24" s="420"/>
      <c r="N24" s="433"/>
      <c r="O24" s="433"/>
    </row>
    <row r="25" spans="1:15" ht="23.4" x14ac:dyDescent="0.25">
      <c r="A25" s="1"/>
      <c r="B25" s="47" t="s">
        <v>34</v>
      </c>
      <c r="C25" s="289" t="s">
        <v>349</v>
      </c>
      <c r="D25" s="15" t="s">
        <v>6</v>
      </c>
      <c r="E25" s="24">
        <v>50</v>
      </c>
      <c r="F25" s="406"/>
      <c r="G25" s="407"/>
      <c r="H25" s="18"/>
      <c r="I25" s="402"/>
      <c r="J25" s="423"/>
      <c r="K25" s="422"/>
      <c r="L25" s="420"/>
      <c r="M25" s="420"/>
      <c r="N25" s="433"/>
      <c r="O25" s="433"/>
    </row>
    <row r="26" spans="1:15" x14ac:dyDescent="0.25">
      <c r="A26" s="1"/>
      <c r="B26" s="47"/>
      <c r="C26" s="289"/>
      <c r="D26" s="15"/>
      <c r="E26" s="24"/>
      <c r="F26" s="406"/>
      <c r="G26" s="407"/>
      <c r="H26" s="18"/>
      <c r="I26" s="402"/>
      <c r="J26" s="423"/>
      <c r="K26" s="422"/>
      <c r="L26" s="420"/>
      <c r="M26" s="420"/>
      <c r="N26" s="433"/>
      <c r="O26" s="433"/>
    </row>
    <row r="27" spans="1:15" ht="23.4" x14ac:dyDescent="0.25">
      <c r="A27" s="1"/>
      <c r="B27" s="47" t="s">
        <v>35</v>
      </c>
      <c r="C27" s="289" t="s">
        <v>350</v>
      </c>
      <c r="D27" s="15" t="s">
        <v>6</v>
      </c>
      <c r="E27" s="24">
        <v>50</v>
      </c>
      <c r="F27" s="406"/>
      <c r="G27" s="407"/>
      <c r="H27" s="18"/>
      <c r="I27" s="402"/>
      <c r="J27" s="423"/>
      <c r="K27" s="422"/>
      <c r="L27" s="420"/>
      <c r="M27" s="420"/>
      <c r="N27" s="433"/>
      <c r="O27" s="433"/>
    </row>
    <row r="28" spans="1:15" x14ac:dyDescent="0.25">
      <c r="A28" s="1"/>
      <c r="B28" s="47"/>
      <c r="C28" s="14"/>
      <c r="D28" s="15"/>
      <c r="E28" s="24"/>
      <c r="F28" s="406"/>
      <c r="G28" s="407"/>
      <c r="H28" s="18"/>
      <c r="I28" s="402"/>
      <c r="J28" s="419"/>
      <c r="K28" s="422"/>
      <c r="L28" s="420"/>
      <c r="M28" s="420"/>
      <c r="N28" s="433"/>
      <c r="O28" s="433"/>
    </row>
    <row r="29" spans="1:15" ht="39.6" x14ac:dyDescent="0.25">
      <c r="A29" s="1"/>
      <c r="B29" s="47" t="s">
        <v>126</v>
      </c>
      <c r="C29" s="14" t="s">
        <v>125</v>
      </c>
      <c r="D29" s="15"/>
      <c r="E29" s="15"/>
      <c r="F29" s="406"/>
      <c r="G29" s="407"/>
      <c r="H29" s="18"/>
      <c r="I29" s="402"/>
      <c r="J29" s="419"/>
      <c r="K29" s="422"/>
      <c r="L29" s="420"/>
      <c r="M29" s="420"/>
      <c r="N29" s="433"/>
      <c r="O29" s="433"/>
    </row>
    <row r="30" spans="1:15" x14ac:dyDescent="0.25">
      <c r="A30" s="1"/>
      <c r="B30" s="47"/>
      <c r="C30" s="14"/>
      <c r="D30" s="15"/>
      <c r="E30" s="15"/>
      <c r="F30" s="406"/>
      <c r="G30" s="407"/>
      <c r="H30" s="18"/>
      <c r="I30" s="402"/>
      <c r="J30" s="419"/>
      <c r="K30" s="422"/>
      <c r="L30" s="420"/>
      <c r="M30" s="420"/>
      <c r="N30" s="433"/>
      <c r="O30" s="433"/>
    </row>
    <row r="31" spans="1:15" ht="26.4" x14ac:dyDescent="0.25">
      <c r="A31" s="1"/>
      <c r="B31" s="47" t="s">
        <v>124</v>
      </c>
      <c r="C31" s="14" t="s">
        <v>123</v>
      </c>
      <c r="D31" s="15" t="s">
        <v>6</v>
      </c>
      <c r="E31" s="15">
        <v>20</v>
      </c>
      <c r="F31" s="406"/>
      <c r="G31" s="407"/>
      <c r="H31" s="18"/>
      <c r="I31" s="402"/>
      <c r="J31" s="423"/>
      <c r="K31" s="422"/>
      <c r="L31" s="420"/>
      <c r="M31" s="420"/>
      <c r="N31" s="433"/>
      <c r="O31" s="433"/>
    </row>
    <row r="32" spans="1:15" x14ac:dyDescent="0.25">
      <c r="A32" s="1"/>
      <c r="B32" s="47"/>
      <c r="C32" s="14"/>
      <c r="D32" s="49"/>
      <c r="E32" s="15"/>
      <c r="F32" s="406"/>
      <c r="G32" s="407"/>
      <c r="H32" s="18"/>
      <c r="I32" s="402"/>
      <c r="J32" s="419"/>
      <c r="K32" s="422"/>
      <c r="L32" s="420"/>
      <c r="M32" s="420"/>
      <c r="N32" s="433"/>
      <c r="O32" s="433"/>
    </row>
    <row r="33" spans="1:15" ht="26.4" x14ac:dyDescent="0.25">
      <c r="A33" s="1"/>
      <c r="B33" s="47" t="s">
        <v>122</v>
      </c>
      <c r="C33" s="26" t="s">
        <v>121</v>
      </c>
      <c r="D33" s="49" t="s">
        <v>6</v>
      </c>
      <c r="E33" s="49">
        <v>10</v>
      </c>
      <c r="F33" s="406"/>
      <c r="G33" s="407"/>
      <c r="H33" s="50"/>
      <c r="I33" s="402"/>
      <c r="J33" s="423"/>
      <c r="K33" s="422"/>
      <c r="L33" s="420"/>
      <c r="M33" s="420"/>
      <c r="N33" s="433"/>
      <c r="O33" s="433"/>
    </row>
    <row r="34" spans="1:15" x14ac:dyDescent="0.25">
      <c r="A34" s="1"/>
      <c r="B34" s="47"/>
      <c r="C34" s="14"/>
      <c r="D34" s="15"/>
      <c r="E34" s="15"/>
      <c r="F34" s="406"/>
      <c r="G34" s="407"/>
      <c r="H34" s="18"/>
      <c r="I34" s="402"/>
      <c r="J34" s="419"/>
      <c r="K34" s="422"/>
      <c r="L34" s="420"/>
      <c r="M34" s="420"/>
      <c r="N34" s="433"/>
      <c r="O34" s="433"/>
    </row>
    <row r="35" spans="1:15" x14ac:dyDescent="0.25">
      <c r="B35" s="42"/>
      <c r="C35" s="14"/>
      <c r="D35" s="52"/>
      <c r="E35" s="22"/>
      <c r="F35" s="406"/>
      <c r="G35" s="407"/>
      <c r="I35" s="433"/>
      <c r="J35" s="419"/>
      <c r="K35" s="422"/>
      <c r="L35" s="420"/>
      <c r="M35" s="420"/>
      <c r="N35" s="433"/>
      <c r="O35" s="433"/>
    </row>
    <row r="36" spans="1:15" x14ac:dyDescent="0.25">
      <c r="B36" s="47"/>
      <c r="C36" s="14"/>
      <c r="D36" s="15"/>
      <c r="E36" s="24"/>
      <c r="F36" s="406"/>
      <c r="G36" s="407"/>
      <c r="I36" s="433"/>
      <c r="J36" s="419"/>
      <c r="K36" s="422"/>
      <c r="L36" s="420"/>
      <c r="M36" s="420"/>
      <c r="N36" s="433"/>
      <c r="O36" s="433"/>
    </row>
    <row r="37" spans="1:15" s="27" customFormat="1" ht="19.5" customHeight="1" x14ac:dyDescent="0.25">
      <c r="B37" s="99" t="str">
        <f>$B$11</f>
        <v>C3.3</v>
      </c>
      <c r="C37" s="29" t="str">
        <f>"TOTAL CARRIED FORWARD"&amp;IF(G37=G$1," TO SUMMARY (Page C"&amp;Page_A&amp;")","")</f>
        <v>TOTAL CARRIED FORWARD TO SUMMARY (Page C50)</v>
      </c>
      <c r="D37" s="30"/>
      <c r="E37" s="31"/>
      <c r="F37" s="410"/>
      <c r="G37" s="411"/>
      <c r="H37" s="32"/>
      <c r="I37" s="424"/>
      <c r="J37" s="419"/>
      <c r="K37" s="422"/>
      <c r="L37" s="420"/>
      <c r="M37" s="420"/>
      <c r="N37" s="424"/>
      <c r="O37" s="424"/>
    </row>
    <row r="38" spans="1:15" x14ac:dyDescent="0.25">
      <c r="I38" s="433"/>
      <c r="J38" s="422"/>
      <c r="K38" s="422"/>
      <c r="L38" s="433"/>
      <c r="M38" s="433"/>
      <c r="N38" s="433"/>
      <c r="O38" s="433"/>
    </row>
    <row r="39" spans="1:15" x14ac:dyDescent="0.25">
      <c r="I39" s="433"/>
      <c r="J39" s="422"/>
      <c r="K39" s="422"/>
      <c r="L39" s="433"/>
      <c r="M39" s="433"/>
      <c r="N39" s="433"/>
      <c r="O39" s="433"/>
    </row>
  </sheetData>
  <mergeCells count="4">
    <mergeCell ref="E2:G2"/>
    <mergeCell ref="B6:F8"/>
    <mergeCell ref="G5:G8"/>
    <mergeCell ref="B5:F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E2390B61-920C-4963-8E71-9E2EAE72593E}">
            <xm:f>AND(Information!$C$8=FALSE,$D28&lt;&gt;"P C Sum",$D28&lt;&gt;"PC Sum",$D28&lt;&gt;"P Sum",$D28&lt;&gt;"Prov Sum")</xm:f>
            <x14:dxf>
              <font>
                <strike val="0"/>
                <color theme="0"/>
              </font>
              <numFmt numFmtId="4" formatCode="#,##0.00"/>
            </x14:dxf>
          </x14:cfRule>
          <xm:sqref>F28:G36</xm:sqref>
        </x14:conditionalFormatting>
        <x14:conditionalFormatting xmlns:xm="http://schemas.microsoft.com/office/excel/2006/main">
          <x14:cfRule type="expression" priority="8" id="{84DD1609-1BB3-469E-9DD6-6B858E515F17}">
            <xm:f>AND(Information!$C$8=FALSE,$D37&lt;&gt;"P C Sum",$D37&lt;&gt;"PC Sum",$D37&lt;&gt;"P Sum",$D37&lt;&gt;"Prov Sum")</xm:f>
            <x14:dxf>
              <font>
                <strike val="0"/>
                <color theme="0"/>
              </font>
              <numFmt numFmtId="4" formatCode="#,##0.00"/>
            </x14:dxf>
          </x14:cfRule>
          <xm:sqref>G37</xm:sqref>
        </x14:conditionalFormatting>
        <x14:conditionalFormatting xmlns:xm="http://schemas.microsoft.com/office/excel/2006/main">
          <x14:cfRule type="expression" priority="7" id="{09500EE6-1B25-4F4A-935D-9AD6B929C181}">
            <xm:f>AND(Information!$C$8=FALSE,$D10&lt;&gt;"P C Sum",$D10&lt;&gt;"PC Sum",$D10&lt;&gt;"P Sum",$D10&lt;&gt;"Prov Sum")</xm:f>
            <x14:dxf>
              <font>
                <strike val="0"/>
                <color theme="0"/>
              </font>
              <numFmt numFmtId="4" formatCode="#,##0.00"/>
            </x14:dxf>
          </x14:cfRule>
          <xm:sqref>F10:G18 F20:G26</xm:sqref>
        </x14:conditionalFormatting>
        <x14:conditionalFormatting xmlns:xm="http://schemas.microsoft.com/office/excel/2006/main">
          <x14:cfRule type="expression" priority="2" id="{C7523155-11A6-4A3F-BA61-4F36C3D6FD48}">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1" id="{905343EB-46C1-4159-9F36-D2BC458DB810}">
            <xm:f>AND(Information!$C$8=FALSE,$D27&lt;&gt;"P C Sum",$D27&lt;&gt;"PC Sum",$D27&lt;&gt;"P Sum",$D27&lt;&gt;"Prov Sum")</xm:f>
            <x14:dxf>
              <font>
                <strike val="0"/>
                <color theme="0"/>
              </font>
              <numFmt numFmtId="4" formatCode="#,##0.00"/>
            </x14:dxf>
          </x14:cfRule>
          <xm:sqref>F27:G27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1C73-8326-4386-89CF-B801C1337EED}">
  <sheetPr>
    <tabColor rgb="FF00B050"/>
  </sheetPr>
  <dimension ref="A1:Y28"/>
  <sheetViews>
    <sheetView view="pageLayout" topLeftCell="A7" zoomScale="85" zoomScaleNormal="125" zoomScaleSheetLayoutView="100" zoomScalePageLayoutView="85" workbookViewId="0">
      <selection activeCell="F52" sqref="F52"/>
    </sheetView>
  </sheetViews>
  <sheetFormatPr defaultColWidth="6.88671875" defaultRowHeight="13.2" x14ac:dyDescent="0.25"/>
  <cols>
    <col min="1" max="1" width="0.88671875" style="62" customWidth="1"/>
    <col min="2" max="2" width="11.6640625" style="66" customWidth="1"/>
    <col min="3" max="3" width="45.6640625" style="279" customWidth="1"/>
    <col min="4" max="4" width="13.6640625" style="111" customWidth="1"/>
    <col min="5" max="5" width="15.6640625" style="111" customWidth="1"/>
    <col min="6" max="6" width="15.6640625" style="62" customWidth="1"/>
    <col min="7" max="7" width="15.6640625" style="63" customWidth="1"/>
    <col min="8" max="8" width="0.88671875" style="63" customWidth="1"/>
    <col min="9" max="16384" width="6.88671875" style="62"/>
  </cols>
  <sheetData>
    <row r="1" spans="1:25" x14ac:dyDescent="0.25">
      <c r="G1" s="292">
        <f>SUM(G10:G27)</f>
        <v>0</v>
      </c>
    </row>
    <row r="2" spans="1:25" x14ac:dyDescent="0.25">
      <c r="B2" s="2" t="str">
        <f>Client1</f>
        <v>Province of KwaZulu-Natal</v>
      </c>
      <c r="E2" s="496" t="str">
        <f>"Contract No. "&amp;ContractNo</f>
        <v>Contract No. ZNB01208/00000/00/PMC/INF/21/T</v>
      </c>
      <c r="F2" s="496"/>
      <c r="G2" s="496"/>
    </row>
    <row r="3" spans="1:25" x14ac:dyDescent="0.25">
      <c r="B3" s="88" t="str">
        <f>Client2</f>
        <v>Department of Transport</v>
      </c>
    </row>
    <row r="4" spans="1:25" x14ac:dyDescent="0.25">
      <c r="B4" s="85"/>
      <c r="C4" s="280"/>
      <c r="D4" s="86"/>
      <c r="E4" s="86"/>
      <c r="F4" s="156"/>
      <c r="G4" s="157"/>
    </row>
    <row r="5" spans="1:25" x14ac:dyDescent="0.25">
      <c r="B5" s="493" t="s">
        <v>8</v>
      </c>
      <c r="C5" s="494"/>
      <c r="D5" s="494"/>
      <c r="E5" s="494"/>
      <c r="F5" s="494"/>
      <c r="G5" s="497" t="str">
        <f>"CHAPTER "&amp;B11</f>
        <v>CHAPTER C4.1</v>
      </c>
      <c r="H5" s="297"/>
    </row>
    <row r="6" spans="1:25" ht="7.5" customHeight="1" x14ac:dyDescent="0.25">
      <c r="B6" s="486" t="str">
        <f>ContractDescription</f>
        <v>PROVISION OF ROUTINE AND SAFETY MAINTENANCE ON VARIOUS ROADS WITHIN THE LOTHENI ZONE - VULINDLELA AREA OFFICE</v>
      </c>
      <c r="C6" s="500"/>
      <c r="D6" s="500"/>
      <c r="E6" s="500"/>
      <c r="F6" s="500"/>
      <c r="G6" s="498"/>
      <c r="H6" s="112"/>
    </row>
    <row r="7" spans="1:25" ht="12.75" customHeight="1" x14ac:dyDescent="0.25">
      <c r="B7" s="486"/>
      <c r="C7" s="500"/>
      <c r="D7" s="500"/>
      <c r="E7" s="500"/>
      <c r="F7" s="500"/>
      <c r="G7" s="498"/>
      <c r="H7" s="112"/>
    </row>
    <row r="8" spans="1:25" ht="7.5" customHeight="1" x14ac:dyDescent="0.25">
      <c r="B8" s="488"/>
      <c r="C8" s="489"/>
      <c r="D8" s="489"/>
      <c r="E8" s="489"/>
      <c r="F8" s="489"/>
      <c r="G8" s="499"/>
      <c r="H8" s="112"/>
    </row>
    <row r="9" spans="1:25" s="9" customFormat="1" ht="24.9" customHeight="1" x14ac:dyDescent="0.25">
      <c r="B9" s="10" t="s">
        <v>0</v>
      </c>
      <c r="C9" s="11" t="s">
        <v>1</v>
      </c>
      <c r="D9" s="11" t="s">
        <v>2</v>
      </c>
      <c r="E9" s="11" t="s">
        <v>3</v>
      </c>
      <c r="F9" s="11" t="s">
        <v>4</v>
      </c>
      <c r="G9" s="11" t="s">
        <v>5</v>
      </c>
      <c r="H9" s="298"/>
    </row>
    <row r="10" spans="1:25" s="313" customFormat="1" x14ac:dyDescent="0.25">
      <c r="A10" s="369"/>
      <c r="B10" s="373"/>
      <c r="C10" s="374"/>
      <c r="D10" s="375"/>
      <c r="E10" s="326"/>
      <c r="F10" s="327"/>
      <c r="G10" s="355" t="str">
        <f t="shared" ref="G10:G12" si="0">IF(D10="","",E10*F10)</f>
        <v/>
      </c>
      <c r="H10" s="184"/>
      <c r="I10" s="369"/>
      <c r="J10" s="369"/>
      <c r="K10" s="369"/>
      <c r="L10" s="369"/>
      <c r="M10" s="369"/>
      <c r="N10" s="369"/>
      <c r="O10" s="369"/>
      <c r="P10" s="369"/>
      <c r="Q10" s="369"/>
      <c r="R10" s="369"/>
      <c r="S10" s="369"/>
      <c r="T10" s="369"/>
      <c r="U10" s="369"/>
      <c r="V10" s="369"/>
      <c r="W10" s="369"/>
      <c r="X10" s="369"/>
      <c r="Y10" s="369"/>
    </row>
    <row r="11" spans="1:25" s="313" customFormat="1" x14ac:dyDescent="0.25">
      <c r="A11" s="369"/>
      <c r="B11" s="376" t="s">
        <v>215</v>
      </c>
      <c r="C11" s="324" t="s">
        <v>216</v>
      </c>
      <c r="D11" s="334"/>
      <c r="E11" s="326"/>
      <c r="F11" s="327"/>
      <c r="G11" s="355" t="str">
        <f t="shared" si="0"/>
        <v/>
      </c>
      <c r="H11" s="184"/>
      <c r="I11" s="369"/>
      <c r="J11" s="369"/>
      <c r="K11" s="369"/>
      <c r="L11" s="369"/>
      <c r="M11" s="369"/>
      <c r="N11" s="369"/>
      <c r="O11" s="369"/>
      <c r="P11" s="369"/>
      <c r="Q11" s="369"/>
      <c r="R11" s="369"/>
      <c r="S11" s="369"/>
      <c r="T11" s="369"/>
      <c r="U11" s="369"/>
      <c r="V11" s="369"/>
      <c r="W11" s="369"/>
      <c r="X11" s="369"/>
      <c r="Y11" s="369"/>
    </row>
    <row r="12" spans="1:25" s="313" customFormat="1" x14ac:dyDescent="0.25">
      <c r="A12" s="369"/>
      <c r="B12" s="340"/>
      <c r="C12" s="377"/>
      <c r="D12" s="334"/>
      <c r="E12" s="326"/>
      <c r="F12" s="327"/>
      <c r="G12" s="328" t="str">
        <f t="shared" si="0"/>
        <v/>
      </c>
      <c r="H12" s="184"/>
      <c r="I12" s="369"/>
      <c r="J12" s="369"/>
      <c r="K12" s="369"/>
      <c r="L12" s="369"/>
      <c r="M12" s="369"/>
      <c r="N12" s="369"/>
      <c r="O12" s="369"/>
      <c r="P12" s="369"/>
      <c r="Q12" s="369"/>
      <c r="R12" s="369"/>
      <c r="S12" s="369"/>
      <c r="T12" s="369"/>
      <c r="U12" s="369"/>
      <c r="V12" s="369"/>
      <c r="W12" s="369"/>
      <c r="X12" s="369"/>
      <c r="Y12" s="369"/>
    </row>
    <row r="13" spans="1:25" s="313" customFormat="1" x14ac:dyDescent="0.25">
      <c r="A13" s="369"/>
      <c r="B13" s="378" t="s">
        <v>153</v>
      </c>
      <c r="C13" s="379" t="s">
        <v>152</v>
      </c>
      <c r="D13" s="334"/>
      <c r="E13" s="144"/>
      <c r="F13" s="437"/>
      <c r="G13" s="426"/>
      <c r="H13" s="142"/>
      <c r="I13" s="369"/>
      <c r="J13" s="369"/>
      <c r="K13" s="369"/>
      <c r="L13" s="369"/>
      <c r="M13" s="369"/>
      <c r="N13" s="369"/>
      <c r="O13" s="369"/>
      <c r="P13" s="369"/>
      <c r="Q13" s="369"/>
      <c r="R13" s="369"/>
      <c r="S13" s="369"/>
      <c r="T13" s="369"/>
      <c r="U13" s="369"/>
      <c r="V13" s="369"/>
      <c r="W13" s="369"/>
      <c r="X13" s="369"/>
      <c r="Y13" s="369"/>
    </row>
    <row r="14" spans="1:25" s="313" customFormat="1" x14ac:dyDescent="0.25">
      <c r="A14" s="369"/>
      <c r="B14" s="340"/>
      <c r="C14" s="377"/>
      <c r="D14" s="339"/>
      <c r="E14" s="291"/>
      <c r="F14" s="437"/>
      <c r="G14" s="426"/>
      <c r="H14" s="184"/>
      <c r="I14" s="369"/>
      <c r="J14" s="369"/>
      <c r="K14" s="369"/>
      <c r="L14" s="369"/>
      <c r="M14" s="369"/>
      <c r="N14" s="369"/>
      <c r="O14" s="369"/>
      <c r="P14" s="369"/>
      <c r="Q14" s="369"/>
      <c r="R14" s="369"/>
      <c r="S14" s="369"/>
      <c r="T14" s="369"/>
      <c r="U14" s="369"/>
      <c r="V14" s="369"/>
      <c r="W14" s="369"/>
      <c r="X14" s="369"/>
      <c r="Y14" s="369"/>
    </row>
    <row r="15" spans="1:25" s="313" customFormat="1" ht="15.6" x14ac:dyDescent="0.25">
      <c r="A15" s="369"/>
      <c r="B15" s="378" t="s">
        <v>151</v>
      </c>
      <c r="C15" s="379" t="s">
        <v>150</v>
      </c>
      <c r="D15" s="334" t="s">
        <v>23</v>
      </c>
      <c r="E15" s="291">
        <v>500</v>
      </c>
      <c r="F15" s="425"/>
      <c r="G15" s="426"/>
      <c r="H15" s="184"/>
      <c r="I15" s="369"/>
      <c r="J15" s="369"/>
      <c r="K15" s="369"/>
      <c r="L15" s="369"/>
      <c r="M15" s="369"/>
      <c r="N15" s="369"/>
      <c r="O15" s="369"/>
      <c r="P15" s="369"/>
      <c r="Q15" s="369"/>
      <c r="R15" s="369"/>
      <c r="S15" s="369"/>
      <c r="T15" s="369"/>
      <c r="U15" s="369"/>
      <c r="V15" s="369"/>
      <c r="W15" s="369"/>
      <c r="X15" s="369"/>
      <c r="Y15" s="369"/>
    </row>
    <row r="16" spans="1:25" s="313" customFormat="1" x14ac:dyDescent="0.25">
      <c r="A16" s="369"/>
      <c r="B16" s="378"/>
      <c r="C16" s="379"/>
      <c r="D16" s="334"/>
      <c r="E16" s="291"/>
      <c r="F16" s="425"/>
      <c r="G16" s="426"/>
      <c r="H16" s="184"/>
      <c r="I16" s="369"/>
      <c r="J16" s="369"/>
      <c r="K16" s="369"/>
      <c r="L16" s="369"/>
      <c r="M16" s="369"/>
      <c r="N16" s="369"/>
      <c r="O16" s="369"/>
      <c r="P16" s="369"/>
      <c r="Q16" s="369"/>
      <c r="R16" s="369"/>
      <c r="S16" s="369"/>
      <c r="T16" s="369"/>
      <c r="U16" s="369"/>
      <c r="V16" s="369"/>
      <c r="W16" s="369"/>
      <c r="X16" s="369"/>
      <c r="Y16" s="369"/>
    </row>
    <row r="17" spans="1:25" s="313" customFormat="1" ht="26.4" x14ac:dyDescent="0.25">
      <c r="A17" s="369"/>
      <c r="B17" s="378" t="s">
        <v>149</v>
      </c>
      <c r="C17" s="379" t="s">
        <v>148</v>
      </c>
      <c r="D17" s="334"/>
      <c r="E17" s="334"/>
      <c r="F17" s="425"/>
      <c r="G17" s="426"/>
      <c r="H17" s="142"/>
      <c r="I17" s="369"/>
      <c r="J17" s="369"/>
      <c r="K17" s="369"/>
      <c r="L17" s="369"/>
      <c r="M17" s="369"/>
      <c r="N17" s="369"/>
      <c r="O17" s="369"/>
      <c r="P17" s="369"/>
      <c r="Q17" s="369"/>
      <c r="R17" s="369"/>
      <c r="S17" s="369"/>
      <c r="T17" s="369"/>
      <c r="U17" s="369"/>
      <c r="V17" s="369"/>
      <c r="W17" s="369"/>
      <c r="X17" s="369"/>
      <c r="Y17" s="369"/>
    </row>
    <row r="18" spans="1:25" s="313" customFormat="1" x14ac:dyDescent="0.25">
      <c r="A18" s="369"/>
      <c r="B18" s="340"/>
      <c r="C18" s="377"/>
      <c r="D18" s="334"/>
      <c r="E18" s="334"/>
      <c r="F18" s="425"/>
      <c r="G18" s="426"/>
      <c r="H18" s="142"/>
      <c r="I18" s="369"/>
      <c r="J18" s="369"/>
      <c r="K18" s="369"/>
      <c r="L18" s="369"/>
      <c r="M18" s="369"/>
      <c r="N18" s="369"/>
      <c r="O18" s="369"/>
      <c r="P18" s="369"/>
      <c r="Q18" s="369"/>
      <c r="R18" s="369"/>
      <c r="S18" s="369"/>
      <c r="T18" s="369"/>
      <c r="U18" s="369"/>
      <c r="V18" s="369"/>
      <c r="W18" s="369"/>
      <c r="X18" s="369"/>
      <c r="Y18" s="369"/>
    </row>
    <row r="19" spans="1:25" s="313" customFormat="1" ht="15.6" x14ac:dyDescent="0.25">
      <c r="A19" s="369"/>
      <c r="B19" s="378" t="s">
        <v>147</v>
      </c>
      <c r="C19" s="379" t="s">
        <v>107</v>
      </c>
      <c r="D19" s="334" t="s">
        <v>23</v>
      </c>
      <c r="E19" s="334">
        <v>1000</v>
      </c>
      <c r="F19" s="425"/>
      <c r="G19" s="426"/>
      <c r="H19" s="142"/>
      <c r="I19" s="369"/>
      <c r="J19" s="369"/>
      <c r="K19" s="369"/>
      <c r="L19" s="369"/>
      <c r="M19" s="369"/>
      <c r="N19" s="369"/>
      <c r="O19" s="369"/>
      <c r="P19" s="369"/>
      <c r="Q19" s="369"/>
      <c r="R19" s="369"/>
      <c r="S19" s="369"/>
      <c r="T19" s="369"/>
      <c r="U19" s="369"/>
      <c r="V19" s="369"/>
      <c r="W19" s="369"/>
      <c r="X19" s="369"/>
      <c r="Y19" s="369"/>
    </row>
    <row r="20" spans="1:25" s="313" customFormat="1" x14ac:dyDescent="0.25">
      <c r="A20" s="369"/>
      <c r="B20" s="340"/>
      <c r="C20" s="377"/>
      <c r="D20" s="334"/>
      <c r="E20" s="334"/>
      <c r="F20" s="425"/>
      <c r="G20" s="426"/>
      <c r="H20" s="142"/>
      <c r="I20" s="369"/>
      <c r="J20" s="369"/>
      <c r="K20" s="369"/>
      <c r="L20" s="369"/>
      <c r="M20" s="369"/>
      <c r="N20" s="369"/>
      <c r="O20" s="369"/>
      <c r="P20" s="369"/>
      <c r="Q20" s="369"/>
      <c r="R20" s="369"/>
      <c r="S20" s="369"/>
      <c r="T20" s="369"/>
      <c r="U20" s="369"/>
      <c r="V20" s="369"/>
      <c r="W20" s="369"/>
      <c r="X20" s="369"/>
      <c r="Y20" s="369"/>
    </row>
    <row r="21" spans="1:25" s="313" customFormat="1" ht="15.6" x14ac:dyDescent="0.25">
      <c r="A21" s="369"/>
      <c r="B21" s="378" t="s">
        <v>146</v>
      </c>
      <c r="C21" s="379" t="s">
        <v>145</v>
      </c>
      <c r="D21" s="334" t="s">
        <v>23</v>
      </c>
      <c r="E21" s="144">
        <v>1000</v>
      </c>
      <c r="F21" s="425"/>
      <c r="G21" s="426"/>
      <c r="H21" s="142"/>
      <c r="I21" s="369"/>
      <c r="J21" s="369"/>
      <c r="K21" s="369"/>
      <c r="L21" s="369"/>
      <c r="M21" s="369"/>
      <c r="N21" s="369"/>
      <c r="O21" s="369"/>
      <c r="P21" s="369"/>
      <c r="Q21" s="369"/>
      <c r="R21" s="369"/>
      <c r="S21" s="369"/>
      <c r="T21" s="369"/>
      <c r="U21" s="369"/>
      <c r="V21" s="369"/>
      <c r="W21" s="369"/>
      <c r="X21" s="369"/>
      <c r="Y21" s="369"/>
    </row>
    <row r="22" spans="1:25" s="313" customFormat="1" x14ac:dyDescent="0.25">
      <c r="A22" s="369"/>
      <c r="B22" s="340"/>
      <c r="C22" s="377"/>
      <c r="D22" s="334"/>
      <c r="E22" s="334"/>
      <c r="F22" s="425"/>
      <c r="G22" s="426"/>
      <c r="H22" s="142"/>
      <c r="I22" s="369"/>
      <c r="J22" s="369"/>
      <c r="K22" s="369"/>
      <c r="L22" s="369"/>
      <c r="M22" s="369"/>
      <c r="N22" s="369"/>
      <c r="O22" s="369"/>
      <c r="P22" s="369"/>
      <c r="Q22" s="369"/>
      <c r="R22" s="369"/>
      <c r="S22" s="369"/>
      <c r="T22" s="369"/>
      <c r="U22" s="369"/>
      <c r="V22" s="369"/>
      <c r="W22" s="369"/>
      <c r="X22" s="369"/>
      <c r="Y22" s="369"/>
    </row>
    <row r="23" spans="1:25" s="313" customFormat="1" ht="26.4" x14ac:dyDescent="0.25">
      <c r="A23" s="369"/>
      <c r="B23" s="378" t="s">
        <v>144</v>
      </c>
      <c r="C23" s="379" t="s">
        <v>143</v>
      </c>
      <c r="D23" s="334"/>
      <c r="E23" s="334"/>
      <c r="F23" s="425"/>
      <c r="G23" s="426"/>
      <c r="H23" s="142"/>
      <c r="I23" s="369"/>
      <c r="J23" s="369"/>
      <c r="K23" s="369"/>
      <c r="L23" s="369"/>
      <c r="M23" s="369"/>
      <c r="N23" s="369"/>
      <c r="O23" s="369"/>
      <c r="P23" s="369"/>
      <c r="Q23" s="369"/>
      <c r="R23" s="369"/>
      <c r="S23" s="369"/>
      <c r="T23" s="369"/>
      <c r="U23" s="369"/>
      <c r="V23" s="369"/>
      <c r="W23" s="369"/>
      <c r="X23" s="369"/>
      <c r="Y23" s="369"/>
    </row>
    <row r="24" spans="1:25" s="313" customFormat="1" x14ac:dyDescent="0.25">
      <c r="A24" s="369"/>
      <c r="B24" s="340"/>
      <c r="C24" s="377"/>
      <c r="D24" s="334"/>
      <c r="E24" s="334"/>
      <c r="F24" s="425"/>
      <c r="G24" s="426"/>
      <c r="H24" s="142"/>
      <c r="I24" s="369"/>
      <c r="J24" s="369"/>
      <c r="K24" s="369"/>
      <c r="L24" s="369"/>
      <c r="M24" s="369"/>
      <c r="N24" s="369"/>
      <c r="O24" s="369"/>
      <c r="P24" s="369"/>
      <c r="Q24" s="369"/>
      <c r="R24" s="369"/>
      <c r="S24" s="369"/>
      <c r="T24" s="369"/>
      <c r="U24" s="369"/>
      <c r="V24" s="369"/>
      <c r="W24" s="369"/>
      <c r="X24" s="369"/>
      <c r="Y24" s="369"/>
    </row>
    <row r="25" spans="1:25" s="313" customFormat="1" x14ac:dyDescent="0.25">
      <c r="A25" s="369"/>
      <c r="B25" s="378" t="s">
        <v>34</v>
      </c>
      <c r="C25" s="379" t="s">
        <v>422</v>
      </c>
      <c r="D25" s="339" t="s">
        <v>21</v>
      </c>
      <c r="E25" s="334">
        <v>0.8</v>
      </c>
      <c r="F25" s="425"/>
      <c r="G25" s="426"/>
      <c r="H25" s="142"/>
      <c r="I25" s="369"/>
      <c r="J25" s="369"/>
      <c r="K25" s="369"/>
      <c r="L25" s="369"/>
      <c r="M25" s="369"/>
      <c r="N25" s="369"/>
      <c r="O25" s="369"/>
      <c r="P25" s="369"/>
      <c r="Q25" s="369"/>
      <c r="R25" s="369"/>
      <c r="S25" s="369"/>
      <c r="T25" s="369"/>
      <c r="U25" s="369"/>
      <c r="V25" s="369"/>
      <c r="W25" s="369"/>
      <c r="X25" s="369"/>
      <c r="Y25" s="369"/>
    </row>
    <row r="26" spans="1:25" s="313" customFormat="1" x14ac:dyDescent="0.25">
      <c r="A26" s="369"/>
      <c r="B26" s="378"/>
      <c r="C26" s="379"/>
      <c r="D26" s="339"/>
      <c r="E26" s="334"/>
      <c r="F26" s="425"/>
      <c r="G26" s="426"/>
      <c r="H26" s="142"/>
      <c r="I26" s="369"/>
      <c r="J26" s="369"/>
      <c r="K26" s="369"/>
      <c r="L26" s="369"/>
      <c r="M26" s="369"/>
      <c r="N26" s="369"/>
      <c r="O26" s="369"/>
      <c r="P26" s="369"/>
      <c r="Q26" s="369"/>
      <c r="R26" s="369"/>
      <c r="S26" s="369"/>
      <c r="T26" s="369"/>
      <c r="U26" s="369"/>
      <c r="V26" s="369"/>
      <c r="W26" s="369"/>
      <c r="X26" s="369"/>
      <c r="Y26" s="369"/>
    </row>
    <row r="27" spans="1:25" s="313" customFormat="1" x14ac:dyDescent="0.25">
      <c r="A27" s="369"/>
      <c r="B27" s="332"/>
      <c r="C27" s="377"/>
      <c r="D27" s="334"/>
      <c r="E27" s="334"/>
      <c r="F27" s="437"/>
      <c r="G27" s="426"/>
      <c r="H27" s="142"/>
      <c r="I27" s="369"/>
      <c r="J27" s="369"/>
      <c r="K27" s="369"/>
      <c r="L27" s="369"/>
      <c r="M27" s="369"/>
      <c r="N27" s="369"/>
      <c r="O27" s="369"/>
      <c r="P27" s="369"/>
      <c r="Q27" s="369"/>
      <c r="R27" s="369"/>
      <c r="S27" s="369"/>
      <c r="T27" s="369"/>
      <c r="U27" s="369"/>
      <c r="V27" s="369"/>
      <c r="W27" s="369"/>
      <c r="X27" s="369"/>
      <c r="Y27" s="369"/>
    </row>
    <row r="28" spans="1:25" s="27" customFormat="1" ht="19.5" customHeight="1" x14ac:dyDescent="0.25">
      <c r="A28" s="366"/>
      <c r="B28" s="345" t="str">
        <f>$B$11</f>
        <v>C4.1</v>
      </c>
      <c r="C28" s="29" t="str">
        <f>"TOTAL CARRIED FORWARD"&amp;IF(G28=G$1," TO SUMMARY (Page C"&amp;Page_A&amp;")","")</f>
        <v>TOTAL CARRIED FORWARD TO SUMMARY (Page C50)</v>
      </c>
      <c r="D28" s="348"/>
      <c r="E28" s="348"/>
      <c r="F28" s="438"/>
      <c r="G28" s="439"/>
      <c r="H28" s="359"/>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ED4665BA-BBA5-4274-8FA1-577ADBCA4A18}">
            <xm:f>AND(Information!$C$8=FALSE,$D15&lt;&gt;"P C Sum",$D15&lt;&gt;"PC Sum",$D15&lt;&gt;"P Sum",$D15&lt;&gt;"Prov Sum")</xm:f>
            <x14:dxf>
              <font>
                <strike val="0"/>
                <color theme="0"/>
              </font>
              <numFmt numFmtId="4" formatCode="#,##0.00"/>
            </x14:dxf>
          </x14:cfRule>
          <xm:sqref>F15:G26</xm:sqref>
        </x14:conditionalFormatting>
        <x14:conditionalFormatting xmlns:xm="http://schemas.microsoft.com/office/excel/2006/main">
          <x14:cfRule type="expression" priority="1" id="{3CE6F9C6-F15D-4DA6-A36D-A3EC9183F553}">
            <xm:f>AND(Information!$C$8=FALSE,$D28&lt;&gt;"P C Sum",$D28&lt;&gt;"PC Sum",$D28&lt;&gt;"P Sum",$D28&lt;&gt;"Prov Sum")</xm:f>
            <x14:dxf>
              <font>
                <strike val="0"/>
                <color theme="0"/>
              </font>
              <numFmt numFmtId="4" formatCode="#,##0.00"/>
            </x14:dxf>
          </x14:cfRule>
          <xm:sqref>G28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7925-794C-4881-B386-825C41AC2B15}">
  <sheetPr codeName="Sheet72">
    <tabColor rgb="FF00B050"/>
  </sheetPr>
  <dimension ref="B1:N33"/>
  <sheetViews>
    <sheetView view="pageLayout" topLeftCell="A4" zoomScaleNormal="125" zoomScaleSheetLayoutView="100" workbookViewId="0">
      <selection activeCell="E70" sqref="E70"/>
    </sheetView>
  </sheetViews>
  <sheetFormatPr defaultColWidth="8.88671875" defaultRowHeight="13.2" x14ac:dyDescent="0.25"/>
  <cols>
    <col min="1" max="1" width="0.88671875" style="62" customWidth="1"/>
    <col min="2" max="2" width="11.5546875" style="66" customWidth="1"/>
    <col min="3" max="3" width="45.5546875" style="65" customWidth="1"/>
    <col min="4" max="4" width="13.5546875" style="64" customWidth="1"/>
    <col min="5" max="5" width="15.5546875" style="64" customWidth="1"/>
    <col min="6" max="6" width="15.5546875" style="62" customWidth="1"/>
    <col min="7" max="7" width="15.5546875" style="63" customWidth="1"/>
    <col min="8" max="8" width="0.88671875" style="63" customWidth="1"/>
    <col min="9" max="9" width="8.88671875" style="62"/>
    <col min="10" max="13" width="15.5546875" style="62" customWidth="1"/>
    <col min="14" max="16384" width="8.88671875" style="62"/>
  </cols>
  <sheetData>
    <row r="1" spans="2:14" x14ac:dyDescent="0.25">
      <c r="D1" s="111"/>
      <c r="E1" s="111"/>
      <c r="G1" s="159">
        <f>MAX(G9:G500)</f>
        <v>0</v>
      </c>
      <c r="I1" s="441"/>
      <c r="J1" s="441"/>
      <c r="K1" s="441"/>
      <c r="L1" s="441"/>
      <c r="M1" s="441"/>
      <c r="N1" s="441"/>
    </row>
    <row r="2" spans="2:14" x14ac:dyDescent="0.25">
      <c r="B2" s="2" t="str">
        <f>Client1</f>
        <v>Province of KwaZulu-Natal</v>
      </c>
      <c r="E2" s="496" t="str">
        <f>"Contract No. "&amp;ContractNo</f>
        <v>Contract No. ZNB01208/00000/00/PMC/INF/21/T</v>
      </c>
      <c r="F2" s="496"/>
      <c r="G2" s="496"/>
      <c r="I2" s="441"/>
      <c r="J2" s="416"/>
      <c r="K2" s="416"/>
      <c r="L2" s="416"/>
      <c r="M2" s="417"/>
      <c r="N2" s="441"/>
    </row>
    <row r="3" spans="2:14" x14ac:dyDescent="0.25">
      <c r="B3" s="88" t="str">
        <f>Client2</f>
        <v>Department of Transport</v>
      </c>
      <c r="I3" s="441"/>
      <c r="J3" s="441"/>
      <c r="K3" s="441"/>
      <c r="L3" s="441"/>
      <c r="M3" s="441"/>
      <c r="N3" s="441"/>
    </row>
    <row r="4" spans="2:14" x14ac:dyDescent="0.25">
      <c r="B4" s="65"/>
      <c r="I4" s="441"/>
      <c r="J4" s="441"/>
      <c r="K4" s="441"/>
      <c r="L4" s="441"/>
      <c r="M4" s="441"/>
      <c r="N4" s="441"/>
    </row>
    <row r="5" spans="2:14" x14ac:dyDescent="0.25">
      <c r="B5" s="493" t="s">
        <v>8</v>
      </c>
      <c r="C5" s="494"/>
      <c r="D5" s="494"/>
      <c r="E5" s="494"/>
      <c r="F5" s="494"/>
      <c r="G5" s="501" t="str">
        <f>"CHAPTER "&amp;B11</f>
        <v>CHAPTER C4.4</v>
      </c>
      <c r="H5" s="6"/>
      <c r="I5" s="441"/>
      <c r="J5" s="441"/>
      <c r="K5" s="441"/>
      <c r="L5" s="441"/>
      <c r="M5" s="441"/>
      <c r="N5" s="441"/>
    </row>
    <row r="6" spans="2:14" ht="7.5" customHeight="1" x14ac:dyDescent="0.25">
      <c r="B6" s="486" t="str">
        <f>ContractDescription</f>
        <v>PROVISION OF ROUTINE AND SAFETY MAINTENANCE ON VARIOUS ROADS WITHIN THE LOTHENI ZONE - VULINDLELA AREA OFFICE</v>
      </c>
      <c r="C6" s="487"/>
      <c r="D6" s="487"/>
      <c r="E6" s="487"/>
      <c r="F6" s="487"/>
      <c r="G6" s="502"/>
      <c r="H6" s="8"/>
      <c r="I6" s="441"/>
      <c r="J6" s="441"/>
      <c r="K6" s="441"/>
      <c r="L6" s="441"/>
      <c r="M6" s="441"/>
      <c r="N6" s="441"/>
    </row>
    <row r="7" spans="2:14" ht="12.75" customHeight="1" x14ac:dyDescent="0.25">
      <c r="B7" s="486"/>
      <c r="C7" s="487"/>
      <c r="D7" s="487"/>
      <c r="E7" s="487"/>
      <c r="F7" s="487"/>
      <c r="G7" s="502"/>
      <c r="H7" s="8"/>
      <c r="I7" s="441"/>
      <c r="J7" s="441"/>
      <c r="K7" s="441"/>
      <c r="L7" s="441"/>
      <c r="M7" s="441"/>
      <c r="N7" s="441"/>
    </row>
    <row r="8" spans="2:14" s="9" customFormat="1" ht="7.5" customHeight="1" x14ac:dyDescent="0.25">
      <c r="B8" s="488"/>
      <c r="C8" s="489"/>
      <c r="D8" s="489"/>
      <c r="E8" s="489"/>
      <c r="F8" s="489"/>
      <c r="G8" s="503"/>
      <c r="H8" s="12"/>
      <c r="I8" s="427"/>
      <c r="J8" s="427"/>
      <c r="K8" s="427"/>
      <c r="L8" s="427"/>
      <c r="M8" s="427"/>
      <c r="N8" s="427"/>
    </row>
    <row r="9" spans="2:14" s="9" customFormat="1" ht="24.9" customHeight="1" x14ac:dyDescent="0.25">
      <c r="B9" s="10" t="s">
        <v>0</v>
      </c>
      <c r="C9" s="11" t="s">
        <v>1</v>
      </c>
      <c r="D9" s="11" t="s">
        <v>2</v>
      </c>
      <c r="E9" s="11" t="s">
        <v>3</v>
      </c>
      <c r="F9" s="11" t="s">
        <v>4</v>
      </c>
      <c r="G9" s="11" t="s">
        <v>5</v>
      </c>
      <c r="H9" s="104"/>
      <c r="I9" s="427"/>
      <c r="J9" s="418"/>
      <c r="K9" s="418"/>
      <c r="L9" s="418"/>
      <c r="M9" s="418"/>
      <c r="N9" s="427"/>
    </row>
    <row r="10" spans="2:14" x14ac:dyDescent="0.25">
      <c r="B10" s="77"/>
      <c r="C10" s="105"/>
      <c r="D10" s="74"/>
      <c r="E10" s="72"/>
      <c r="F10" s="16"/>
      <c r="G10" s="23" t="str">
        <f>IF(D10="","",E10*F10)</f>
        <v/>
      </c>
      <c r="H10" s="18"/>
      <c r="I10" s="441"/>
      <c r="J10" s="442"/>
      <c r="K10" s="442"/>
      <c r="L10" s="442"/>
      <c r="M10" s="442"/>
      <c r="N10" s="441"/>
    </row>
    <row r="11" spans="2:14" x14ac:dyDescent="0.25">
      <c r="B11" s="53" t="s">
        <v>165</v>
      </c>
      <c r="C11" s="7" t="s">
        <v>164</v>
      </c>
      <c r="D11" s="72"/>
      <c r="E11" s="72"/>
      <c r="F11" s="16"/>
      <c r="G11" s="23" t="str">
        <f>IF(D11="","",E11*F11)</f>
        <v/>
      </c>
      <c r="H11" s="18"/>
      <c r="I11" s="441"/>
      <c r="J11" s="442"/>
      <c r="K11" s="442"/>
      <c r="L11" s="442"/>
      <c r="M11" s="442"/>
      <c r="N11" s="441"/>
    </row>
    <row r="12" spans="2:14" x14ac:dyDescent="0.25">
      <c r="B12" s="101"/>
      <c r="C12" s="45"/>
      <c r="D12" s="21"/>
      <c r="E12" s="21"/>
      <c r="F12" s="16"/>
      <c r="G12" s="23" t="str">
        <f t="shared" ref="G12:G15" si="0">IF(D12="","",E12*F12)</f>
        <v/>
      </c>
      <c r="H12" s="37"/>
      <c r="I12" s="441"/>
      <c r="J12" s="403"/>
      <c r="K12" s="403"/>
      <c r="L12" s="403"/>
      <c r="M12" s="403"/>
      <c r="N12" s="441"/>
    </row>
    <row r="13" spans="2:14" ht="39.6" x14ac:dyDescent="0.25">
      <c r="B13" s="320" t="s">
        <v>163</v>
      </c>
      <c r="C13" s="321" t="s">
        <v>162</v>
      </c>
      <c r="D13" s="67"/>
      <c r="E13" s="67"/>
      <c r="F13" s="73"/>
      <c r="G13" s="23" t="str">
        <f t="shared" si="0"/>
        <v/>
      </c>
      <c r="H13" s="37"/>
      <c r="I13" s="441"/>
      <c r="J13" s="403"/>
      <c r="K13" s="402"/>
      <c r="L13" s="403"/>
      <c r="M13" s="403"/>
      <c r="N13" s="441"/>
    </row>
    <row r="14" spans="2:14" x14ac:dyDescent="0.25">
      <c r="B14" s="322"/>
      <c r="C14" s="305"/>
      <c r="D14" s="67"/>
      <c r="E14" s="67"/>
      <c r="F14" s="73"/>
      <c r="G14" s="23" t="str">
        <f t="shared" si="0"/>
        <v/>
      </c>
      <c r="H14" s="37"/>
      <c r="I14" s="441"/>
      <c r="J14" s="403"/>
      <c r="K14" s="402"/>
      <c r="L14" s="403"/>
      <c r="M14" s="403"/>
      <c r="N14" s="441"/>
    </row>
    <row r="15" spans="2:14" x14ac:dyDescent="0.25">
      <c r="B15" s="320" t="s">
        <v>161</v>
      </c>
      <c r="C15" s="305" t="s">
        <v>160</v>
      </c>
      <c r="D15" s="67"/>
      <c r="E15" s="67"/>
      <c r="F15" s="73"/>
      <c r="G15" s="23" t="str">
        <f t="shared" si="0"/>
        <v/>
      </c>
      <c r="H15" s="37"/>
      <c r="I15" s="441"/>
      <c r="J15" s="403"/>
      <c r="K15" s="402"/>
      <c r="L15" s="403"/>
      <c r="M15" s="403"/>
      <c r="N15" s="441"/>
    </row>
    <row r="16" spans="2:14" x14ac:dyDescent="0.25">
      <c r="B16" s="320"/>
      <c r="C16" s="305"/>
      <c r="D16" s="67"/>
      <c r="E16" s="67"/>
      <c r="F16" s="73"/>
      <c r="G16" s="23"/>
      <c r="H16" s="37"/>
      <c r="I16" s="441"/>
      <c r="J16" s="403"/>
      <c r="K16" s="402"/>
      <c r="L16" s="403"/>
      <c r="M16" s="403"/>
      <c r="N16" s="441"/>
    </row>
    <row r="17" spans="2:14" ht="26.4" x14ac:dyDescent="0.25">
      <c r="B17" s="320" t="s">
        <v>475</v>
      </c>
      <c r="C17" s="321" t="s">
        <v>476</v>
      </c>
      <c r="D17" s="67" t="s">
        <v>23</v>
      </c>
      <c r="E17" s="69">
        <v>9000</v>
      </c>
      <c r="F17" s="440"/>
      <c r="G17" s="407"/>
      <c r="H17" s="37"/>
      <c r="I17" s="441"/>
      <c r="J17" s="403"/>
      <c r="K17" s="402"/>
      <c r="L17" s="403"/>
      <c r="M17" s="403"/>
      <c r="N17" s="441"/>
    </row>
    <row r="18" spans="2:14" x14ac:dyDescent="0.25">
      <c r="B18" s="101"/>
      <c r="C18" s="3"/>
      <c r="D18" s="21"/>
      <c r="E18" s="35"/>
      <c r="F18" s="406"/>
      <c r="G18" s="407"/>
      <c r="H18" s="71"/>
      <c r="I18" s="441"/>
      <c r="J18" s="403"/>
      <c r="K18" s="402"/>
      <c r="L18" s="403"/>
      <c r="M18" s="403"/>
      <c r="N18" s="441"/>
    </row>
    <row r="19" spans="2:14" x14ac:dyDescent="0.25">
      <c r="B19" s="101"/>
      <c r="C19" s="45"/>
      <c r="D19" s="21"/>
      <c r="E19" s="35"/>
      <c r="F19" s="406"/>
      <c r="G19" s="407"/>
      <c r="H19" s="71"/>
      <c r="I19" s="441"/>
      <c r="J19" s="403"/>
      <c r="K19" s="402"/>
      <c r="L19" s="403"/>
      <c r="M19" s="403"/>
      <c r="N19" s="441"/>
    </row>
    <row r="20" spans="2:14" x14ac:dyDescent="0.25">
      <c r="B20" s="101"/>
      <c r="C20" s="3"/>
      <c r="D20" s="21"/>
      <c r="E20" s="35"/>
      <c r="F20" s="406"/>
      <c r="G20" s="407"/>
      <c r="H20" s="71"/>
      <c r="I20" s="441"/>
      <c r="J20" s="403"/>
      <c r="K20" s="402"/>
      <c r="L20" s="403"/>
      <c r="M20" s="403"/>
      <c r="N20" s="441"/>
    </row>
    <row r="21" spans="2:14" x14ac:dyDescent="0.25">
      <c r="B21" s="101"/>
      <c r="C21" s="45"/>
      <c r="D21" s="21"/>
      <c r="E21" s="21"/>
      <c r="F21" s="406"/>
      <c r="G21" s="407"/>
      <c r="H21" s="37"/>
      <c r="I21" s="441"/>
      <c r="J21" s="403"/>
      <c r="K21" s="402"/>
      <c r="L21" s="403"/>
      <c r="M21" s="403"/>
      <c r="N21" s="441"/>
    </row>
    <row r="22" spans="2:14" x14ac:dyDescent="0.25">
      <c r="B22" s="100"/>
      <c r="C22" s="43"/>
      <c r="D22" s="21"/>
      <c r="E22" s="21"/>
      <c r="F22" s="406"/>
      <c r="G22" s="407"/>
      <c r="H22" s="37"/>
      <c r="I22" s="441"/>
      <c r="J22" s="403"/>
      <c r="K22" s="402"/>
      <c r="L22" s="403"/>
      <c r="M22" s="403"/>
      <c r="N22" s="441"/>
    </row>
    <row r="23" spans="2:14" x14ac:dyDescent="0.25">
      <c r="B23" s="101"/>
      <c r="C23" s="45"/>
      <c r="D23" s="21"/>
      <c r="E23" s="21"/>
      <c r="F23" s="406"/>
      <c r="G23" s="407"/>
      <c r="H23" s="37"/>
      <c r="I23" s="441"/>
      <c r="J23" s="403"/>
      <c r="K23" s="402"/>
      <c r="L23" s="403"/>
      <c r="M23" s="403"/>
      <c r="N23" s="441"/>
    </row>
    <row r="24" spans="2:14" x14ac:dyDescent="0.25">
      <c r="B24" s="101"/>
      <c r="C24" s="45"/>
      <c r="D24" s="21"/>
      <c r="E24" s="21"/>
      <c r="F24" s="406"/>
      <c r="G24" s="407"/>
      <c r="H24" s="37"/>
      <c r="I24" s="441"/>
      <c r="J24" s="403"/>
      <c r="K24" s="402"/>
      <c r="L24" s="403"/>
      <c r="M24" s="403"/>
      <c r="N24" s="441"/>
    </row>
    <row r="25" spans="2:14" x14ac:dyDescent="0.25">
      <c r="B25" s="101"/>
      <c r="C25" s="44"/>
      <c r="D25" s="35"/>
      <c r="E25" s="21"/>
      <c r="F25" s="406"/>
      <c r="G25" s="407"/>
      <c r="H25" s="37"/>
      <c r="I25" s="441"/>
      <c r="J25" s="403"/>
      <c r="K25" s="402"/>
      <c r="L25" s="403"/>
      <c r="M25" s="403"/>
      <c r="N25" s="441"/>
    </row>
    <row r="26" spans="2:14" x14ac:dyDescent="0.25">
      <c r="B26" s="100"/>
      <c r="C26" s="3"/>
      <c r="D26" s="21"/>
      <c r="E26" s="21"/>
      <c r="F26" s="406"/>
      <c r="G26" s="407"/>
      <c r="H26" s="37"/>
      <c r="I26" s="441"/>
      <c r="J26" s="403"/>
      <c r="K26" s="402"/>
      <c r="L26" s="403"/>
      <c r="M26" s="403"/>
      <c r="N26" s="441"/>
    </row>
    <row r="27" spans="2:14" x14ac:dyDescent="0.25">
      <c r="B27" s="101"/>
      <c r="C27" s="33"/>
      <c r="D27" s="49"/>
      <c r="E27" s="21"/>
      <c r="F27" s="406"/>
      <c r="G27" s="407"/>
      <c r="H27" s="37"/>
      <c r="I27" s="441"/>
      <c r="J27" s="403"/>
      <c r="K27" s="402"/>
      <c r="L27" s="403"/>
      <c r="M27" s="403"/>
      <c r="N27" s="441"/>
    </row>
    <row r="28" spans="2:14" x14ac:dyDescent="0.25">
      <c r="B28" s="100"/>
      <c r="C28" s="3"/>
      <c r="D28" s="21"/>
      <c r="E28" s="21"/>
      <c r="F28" s="406"/>
      <c r="G28" s="407"/>
      <c r="H28" s="37"/>
      <c r="I28" s="441"/>
      <c r="J28" s="403"/>
      <c r="K28" s="402"/>
      <c r="L28" s="403"/>
      <c r="M28" s="403"/>
      <c r="N28" s="441"/>
    </row>
    <row r="29" spans="2:14" x14ac:dyDescent="0.25">
      <c r="B29" s="100"/>
      <c r="C29" s="45"/>
      <c r="D29" s="79"/>
      <c r="E29" s="143"/>
      <c r="F29" s="406"/>
      <c r="G29" s="407"/>
      <c r="H29" s="37"/>
      <c r="I29" s="441"/>
      <c r="J29" s="443"/>
      <c r="K29" s="443"/>
      <c r="L29" s="443"/>
      <c r="M29" s="443"/>
      <c r="N29" s="441"/>
    </row>
    <row r="30" spans="2:14" x14ac:dyDescent="0.25">
      <c r="B30" s="100"/>
      <c r="C30" s="3"/>
      <c r="D30" s="21"/>
      <c r="E30" s="21"/>
      <c r="F30" s="406"/>
      <c r="G30" s="407"/>
      <c r="H30" s="37"/>
      <c r="I30" s="441"/>
      <c r="J30" s="403"/>
      <c r="K30" s="403"/>
      <c r="L30" s="403"/>
      <c r="M30" s="403"/>
      <c r="N30" s="441"/>
    </row>
    <row r="31" spans="2:14" s="27" customFormat="1" ht="19.5" customHeight="1" x14ac:dyDescent="0.25">
      <c r="B31" s="99" t="str">
        <f>$B$11</f>
        <v>C4.4</v>
      </c>
      <c r="C31" s="29" t="str">
        <f>"TOTAL CARRIED FORWARD"&amp;IF(G31=G$1," TO SUMMARY (Page C"&amp;Page_A&amp;")","")</f>
        <v>TOTAL CARRIED FORWARD TO SUMMARY (Page C50)</v>
      </c>
      <c r="D31" s="30"/>
      <c r="E31" s="103"/>
      <c r="F31" s="410"/>
      <c r="G31" s="411"/>
      <c r="H31" s="32"/>
      <c r="I31" s="424"/>
      <c r="J31" s="431"/>
      <c r="K31" s="359"/>
      <c r="L31" s="431"/>
      <c r="M31" s="431"/>
      <c r="N31" s="424"/>
    </row>
    <row r="32" spans="2:14" x14ac:dyDescent="0.25">
      <c r="I32" s="441"/>
      <c r="J32" s="441"/>
      <c r="K32" s="441"/>
      <c r="L32" s="441"/>
      <c r="M32" s="441"/>
      <c r="N32" s="441"/>
    </row>
    <row r="33" spans="9:14" x14ac:dyDescent="0.25">
      <c r="I33" s="441"/>
      <c r="J33" s="441"/>
      <c r="K33" s="441"/>
      <c r="L33" s="441"/>
      <c r="M33" s="441"/>
      <c r="N33" s="441"/>
    </row>
  </sheetData>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F5289DD2-69EF-4C5A-BDC6-90125EF11959}">
            <xm:f>AND(Information!$C$8=FALSE,$D31&lt;&gt;"P C Sum",$D31&lt;&gt;"PC Sum",$D31&lt;&gt;"P Sum",$D31&lt;&gt;"Prov Sum")</xm:f>
            <x14:dxf>
              <font>
                <strike val="0"/>
                <color theme="0"/>
              </font>
              <numFmt numFmtId="4" formatCode="#,##0.00"/>
            </x14:dxf>
          </x14:cfRule>
          <xm:sqref>G31</xm:sqref>
        </x14:conditionalFormatting>
        <x14:conditionalFormatting xmlns:xm="http://schemas.microsoft.com/office/excel/2006/main">
          <x14:cfRule type="expression" priority="2" id="{652CCE7C-2DF0-44C8-B052-48FB244ECD07}">
            <xm:f>AND(Information!$C$8=FALSE,$D10&lt;&gt;"P C Sum",$D10&lt;&gt;"PC Sum",$D10&lt;&gt;"P Sum",$D10&lt;&gt;"Prov Sum")</xm:f>
            <x14:dxf>
              <font>
                <strike val="0"/>
                <color theme="0"/>
              </font>
              <numFmt numFmtId="4" formatCode="#,##0.00"/>
            </x14:dxf>
          </x14:cfRule>
          <xm:sqref>F10:G12 F18:G28</xm:sqref>
        </x14:conditionalFormatting>
        <x14:conditionalFormatting xmlns:xm="http://schemas.microsoft.com/office/excel/2006/main">
          <x14:cfRule type="expression" priority="1" id="{A2CF3F83-7DD9-4B49-A5DD-A4BE1AAC7827}">
            <xm:f>AND(Information!$C$8=FALSE,$D29&lt;&gt;"P C Sum",$D29&lt;&gt;"PC Sum",$D29&lt;&gt;"P Sum",$D29&lt;&gt;"Prov Sum")</xm:f>
            <x14:dxf>
              <font>
                <strike val="0"/>
                <color theme="0"/>
              </font>
              <numFmt numFmtId="4" formatCode="#,##0.00"/>
            </x14:dxf>
          </x14:cfRule>
          <xm:sqref>F29:G30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5040F-9CB9-40C6-A573-6A4174BF17DF}">
  <sheetPr>
    <tabColor rgb="FF00B050"/>
  </sheetPr>
  <dimension ref="B1:H20"/>
  <sheetViews>
    <sheetView view="pageLayout" zoomScaleNormal="125" zoomScaleSheetLayoutView="100" workbookViewId="0">
      <selection activeCell="E70" sqref="E70"/>
    </sheetView>
  </sheetViews>
  <sheetFormatPr defaultColWidth="6.88671875" defaultRowHeight="13.2" x14ac:dyDescent="0.25"/>
  <cols>
    <col min="1" max="1" width="0.88671875" style="78" customWidth="1"/>
    <col min="2" max="2" width="11.6640625" style="293" customWidth="1"/>
    <col min="3" max="3" width="45.6640625" style="279" customWidth="1"/>
    <col min="4" max="4" width="13.6640625" style="299" customWidth="1"/>
    <col min="5" max="5" width="15.6640625" style="299" customWidth="1"/>
    <col min="6" max="6" width="15.6640625" style="78" customWidth="1"/>
    <col min="7" max="7" width="15.6640625" style="205" customWidth="1"/>
    <col min="8" max="8" width="0.88671875" style="205" customWidth="1"/>
    <col min="9" max="9" width="6.88671875" style="78"/>
    <col min="10" max="10" width="7.44140625" style="78" bestFit="1" customWidth="1"/>
    <col min="11" max="16384" width="6.88671875" style="78"/>
  </cols>
  <sheetData>
    <row r="1" spans="2:8" x14ac:dyDescent="0.25">
      <c r="G1" s="294">
        <f>SUM(G10:G19)</f>
        <v>0</v>
      </c>
    </row>
    <row r="2" spans="2:8" ht="12" customHeight="1" x14ac:dyDescent="0.25">
      <c r="B2" s="500" t="str">
        <f>Client1</f>
        <v>Province of KwaZulu-Natal</v>
      </c>
      <c r="C2" s="500"/>
      <c r="E2" s="504" t="str">
        <f>"Contract No. "&amp;ContractNo</f>
        <v>Contract No. ZNB01208/00000/00/PMC/INF/21/T</v>
      </c>
      <c r="F2" s="504"/>
      <c r="G2" s="504"/>
    </row>
    <row r="3" spans="2:8" x14ac:dyDescent="0.25">
      <c r="B3" s="505" t="str">
        <f>Client2</f>
        <v>Department of Transport</v>
      </c>
      <c r="C3" s="505"/>
    </row>
    <row r="4" spans="2:8" x14ac:dyDescent="0.25">
      <c r="B4" s="280"/>
      <c r="C4" s="280"/>
      <c r="D4" s="188"/>
      <c r="E4" s="188"/>
      <c r="F4" s="295"/>
      <c r="G4" s="296"/>
    </row>
    <row r="5" spans="2:8" ht="12.75" customHeight="1" x14ac:dyDescent="0.25">
      <c r="B5" s="506" t="s">
        <v>8</v>
      </c>
      <c r="C5" s="507"/>
      <c r="D5" s="507"/>
      <c r="E5" s="507"/>
      <c r="F5" s="507"/>
      <c r="G5" s="490" t="str">
        <f>"CHAPTER "&amp;B11</f>
        <v>CHAPTER C5.1</v>
      </c>
      <c r="H5" s="300"/>
    </row>
    <row r="6" spans="2:8" ht="7.5" customHeight="1" x14ac:dyDescent="0.25">
      <c r="B6" s="486" t="str">
        <f>ContractDescription</f>
        <v>PROVISION OF ROUTINE AND SAFETY MAINTENANCE ON VARIOUS ROADS WITHIN THE LOTHENI ZONE - VULINDLELA AREA OFFICE</v>
      </c>
      <c r="C6" s="500"/>
      <c r="D6" s="500"/>
      <c r="E6" s="500"/>
      <c r="F6" s="500"/>
      <c r="G6" s="491"/>
      <c r="H6" s="112"/>
    </row>
    <row r="7" spans="2:8" ht="12.75" customHeight="1" x14ac:dyDescent="0.25">
      <c r="B7" s="486"/>
      <c r="C7" s="500"/>
      <c r="D7" s="500"/>
      <c r="E7" s="500"/>
      <c r="F7" s="500"/>
      <c r="G7" s="491"/>
      <c r="H7" s="112"/>
    </row>
    <row r="8" spans="2:8" ht="7.5" customHeight="1" x14ac:dyDescent="0.25">
      <c r="B8" s="488"/>
      <c r="C8" s="489"/>
      <c r="D8" s="489"/>
      <c r="E8" s="489"/>
      <c r="F8" s="489"/>
      <c r="G8" s="492"/>
      <c r="H8" s="112"/>
    </row>
    <row r="9" spans="2:8" s="298" customFormat="1" ht="24.9" customHeight="1" x14ac:dyDescent="0.25">
      <c r="B9" s="10" t="s">
        <v>0</v>
      </c>
      <c r="C9" s="11" t="s">
        <v>1</v>
      </c>
      <c r="D9" s="11" t="s">
        <v>2</v>
      </c>
      <c r="E9" s="11" t="s">
        <v>3</v>
      </c>
      <c r="F9" s="11" t="s">
        <v>4</v>
      </c>
      <c r="G9" s="11" t="s">
        <v>5</v>
      </c>
    </row>
    <row r="10" spans="2:8" x14ac:dyDescent="0.25">
      <c r="B10" s="102"/>
      <c r="C10" s="155"/>
      <c r="D10" s="72"/>
      <c r="E10" s="72"/>
      <c r="F10" s="36"/>
      <c r="G10" s="36" t="str">
        <f t="shared" ref="G10:G14" si="0">IF(D10="","",E10*F10)</f>
        <v/>
      </c>
      <c r="H10" s="18"/>
    </row>
    <row r="11" spans="2:8" x14ac:dyDescent="0.25">
      <c r="B11" s="53" t="s">
        <v>103</v>
      </c>
      <c r="C11" s="20" t="s">
        <v>104</v>
      </c>
      <c r="D11" s="67"/>
      <c r="E11" s="67"/>
      <c r="F11" s="36"/>
      <c r="G11" s="36" t="str">
        <f t="shared" si="0"/>
        <v/>
      </c>
      <c r="H11" s="37"/>
    </row>
    <row r="12" spans="2:8" x14ac:dyDescent="0.25">
      <c r="B12" s="102"/>
      <c r="C12" s="155"/>
      <c r="D12" s="67"/>
      <c r="E12" s="67"/>
      <c r="F12" s="36"/>
      <c r="G12" s="36" t="str">
        <f t="shared" si="0"/>
        <v/>
      </c>
      <c r="H12" s="37"/>
    </row>
    <row r="13" spans="2:8" x14ac:dyDescent="0.25">
      <c r="B13" s="53" t="s">
        <v>106</v>
      </c>
      <c r="C13" s="20" t="s">
        <v>105</v>
      </c>
      <c r="D13" s="67"/>
      <c r="E13" s="67"/>
      <c r="F13" s="73"/>
      <c r="G13" s="23" t="str">
        <f t="shared" si="0"/>
        <v/>
      </c>
      <c r="H13" s="37"/>
    </row>
    <row r="14" spans="2:8" x14ac:dyDescent="0.25">
      <c r="B14" s="102"/>
      <c r="C14" s="155"/>
      <c r="D14" s="67"/>
      <c r="E14" s="67"/>
      <c r="F14" s="73"/>
      <c r="G14" s="23" t="str">
        <f t="shared" si="0"/>
        <v/>
      </c>
      <c r="H14" s="37"/>
    </row>
    <row r="15" spans="2:8" ht="15.6" x14ac:dyDescent="0.25">
      <c r="B15" s="102" t="s">
        <v>423</v>
      </c>
      <c r="C15" s="155" t="s">
        <v>424</v>
      </c>
      <c r="D15" s="67" t="s">
        <v>23</v>
      </c>
      <c r="E15" s="22">
        <v>10500</v>
      </c>
      <c r="F15" s="406"/>
      <c r="G15" s="407"/>
      <c r="H15" s="38"/>
    </row>
    <row r="16" spans="2:8" x14ac:dyDescent="0.25">
      <c r="B16" s="102"/>
      <c r="C16" s="155"/>
      <c r="D16" s="67"/>
      <c r="E16" s="67"/>
      <c r="F16" s="440"/>
      <c r="G16" s="407"/>
      <c r="H16" s="37"/>
    </row>
    <row r="17" spans="2:8" x14ac:dyDescent="0.25">
      <c r="B17" s="102"/>
      <c r="C17" s="155"/>
      <c r="D17" s="67"/>
      <c r="E17" s="67"/>
      <c r="F17" s="406"/>
      <c r="G17" s="407"/>
      <c r="H17" s="37"/>
    </row>
    <row r="18" spans="2:8" x14ac:dyDescent="0.25">
      <c r="B18" s="102"/>
      <c r="C18" s="155"/>
      <c r="D18" s="67"/>
      <c r="E18" s="67"/>
      <c r="F18" s="406"/>
      <c r="G18" s="407"/>
      <c r="H18" s="37"/>
    </row>
    <row r="19" spans="2:8" x14ac:dyDescent="0.25">
      <c r="B19" s="102"/>
      <c r="C19" s="155"/>
      <c r="D19" s="67"/>
      <c r="E19" s="67"/>
      <c r="F19" s="440"/>
      <c r="G19" s="407"/>
      <c r="H19" s="37"/>
    </row>
    <row r="20" spans="2:8" s="27" customFormat="1" ht="19.5" customHeight="1" x14ac:dyDescent="0.25">
      <c r="B20" s="99" t="str">
        <f>$B$11</f>
        <v>C5.1</v>
      </c>
      <c r="C20" s="29" t="str">
        <f>"TOTAL CARRIED FORWARD"&amp;IF(G20=G$1," TO SUMMARY (Page C"&amp;Page_A&amp;")","")</f>
        <v>TOTAL CARRIED FORWARD TO SUMMARY (Page C50)</v>
      </c>
      <c r="D20" s="30"/>
      <c r="E20" s="278"/>
      <c r="F20" s="410"/>
      <c r="G20" s="411"/>
      <c r="H20" s="32"/>
    </row>
  </sheetData>
  <mergeCells count="6">
    <mergeCell ref="B2:C2"/>
    <mergeCell ref="E2:G2"/>
    <mergeCell ref="B3:C3"/>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1AC0D19-1419-4AF1-B184-57FED93A1391}">
            <xm:f>AND(Information!$C$8=FALSE,$D17&lt;&gt;"P C Sum",$D17&lt;&gt;"PC Sum",$D17&lt;&gt;"P Sum",$D17&lt;&gt;"Prov Sum")</xm:f>
            <x14:dxf>
              <font>
                <strike val="0"/>
                <color theme="0"/>
              </font>
              <numFmt numFmtId="4" formatCode="#,##0.00"/>
            </x14:dxf>
          </x14:cfRule>
          <xm:sqref>F17:G18</xm:sqref>
        </x14:conditionalFormatting>
        <x14:conditionalFormatting xmlns:xm="http://schemas.microsoft.com/office/excel/2006/main">
          <x14:cfRule type="expression" priority="2" id="{E7966CC6-AA50-4EBA-A610-D06DE89D3C7A}">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1" id="{08696707-51AF-4A79-A506-B85F1B11EBFB}">
            <xm:f>AND(Information!$C$8=FALSE,$D15&lt;&gt;"P C Sum",$D15&lt;&gt;"PC Sum",$D15&lt;&gt;"P Sum",$D15&lt;&gt;"Prov Sum")</xm:f>
            <x14:dxf>
              <font>
                <strike val="0"/>
                <color theme="0"/>
              </font>
              <numFmt numFmtId="4" formatCode="#,##0.00"/>
            </x14:dxf>
          </x14:cfRule>
          <xm:sqref>F15:G15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3C0D5-F6FE-4E1F-9718-204874D2F7DE}">
  <sheetPr>
    <tabColor rgb="FF00B050"/>
  </sheetPr>
  <dimension ref="B1:H23"/>
  <sheetViews>
    <sheetView view="pageLayout" topLeftCell="A13" zoomScaleNormal="125" zoomScaleSheetLayoutView="100" workbookViewId="0">
      <selection activeCell="G22" sqref="G22"/>
    </sheetView>
  </sheetViews>
  <sheetFormatPr defaultColWidth="6.88671875" defaultRowHeight="13.2" x14ac:dyDescent="0.25"/>
  <cols>
    <col min="1" max="1" width="0.88671875" style="62" customWidth="1"/>
    <col min="2" max="2" width="11.6640625" style="66" customWidth="1"/>
    <col min="3" max="3" width="45.6640625" style="279" customWidth="1"/>
    <col min="4" max="4" width="13.6640625" style="111" customWidth="1"/>
    <col min="5" max="5" width="15.6640625" style="111" customWidth="1"/>
    <col min="6" max="6" width="15.6640625" style="62" customWidth="1"/>
    <col min="7" max="7" width="15.6640625" style="63" customWidth="1"/>
    <col min="8" max="8" width="0.88671875" style="63" customWidth="1"/>
    <col min="9" max="16384" width="6.88671875" style="62"/>
  </cols>
  <sheetData>
    <row r="1" spans="2:8" x14ac:dyDescent="0.25">
      <c r="G1" s="71">
        <f>SUM(G10:G22)</f>
        <v>0</v>
      </c>
    </row>
    <row r="2" spans="2:8" x14ac:dyDescent="0.25">
      <c r="B2" s="2" t="str">
        <f>Client1</f>
        <v>Province of KwaZulu-Natal</v>
      </c>
      <c r="E2" s="496" t="str">
        <f>"Contract No. "&amp;ContractNo</f>
        <v>Contract No. ZNB01208/00000/00/PMC/INF/21/T</v>
      </c>
      <c r="F2" s="496"/>
      <c r="G2" s="496"/>
    </row>
    <row r="3" spans="2:8" x14ac:dyDescent="0.25">
      <c r="B3" s="88" t="str">
        <f>Client2</f>
        <v>Department of Transport</v>
      </c>
    </row>
    <row r="4" spans="2:8" x14ac:dyDescent="0.25">
      <c r="B4" s="85"/>
      <c r="C4" s="280"/>
      <c r="D4" s="86"/>
      <c r="E4" s="86"/>
      <c r="F4" s="156"/>
      <c r="G4" s="157"/>
    </row>
    <row r="5" spans="2:8" x14ac:dyDescent="0.25">
      <c r="B5" s="493" t="s">
        <v>8</v>
      </c>
      <c r="C5" s="494"/>
      <c r="D5" s="494"/>
      <c r="E5" s="494"/>
      <c r="F5" s="494"/>
      <c r="G5" s="497" t="str">
        <f>"CHAPTER "&amp;B11</f>
        <v>CHAPTER C5.3</v>
      </c>
      <c r="H5" s="297"/>
    </row>
    <row r="6" spans="2:8" ht="7.5" customHeight="1" x14ac:dyDescent="0.25">
      <c r="B6" s="486" t="str">
        <f>ContractDescription</f>
        <v>PROVISION OF ROUTINE AND SAFETY MAINTENANCE ON VARIOUS ROADS WITHIN THE LOTHENI ZONE - VULINDLELA AREA OFFICE</v>
      </c>
      <c r="C6" s="500"/>
      <c r="D6" s="500"/>
      <c r="E6" s="500"/>
      <c r="F6" s="500"/>
      <c r="G6" s="498"/>
      <c r="H6" s="112"/>
    </row>
    <row r="7" spans="2:8" ht="12.75" customHeight="1" x14ac:dyDescent="0.25">
      <c r="B7" s="486"/>
      <c r="C7" s="500"/>
      <c r="D7" s="500"/>
      <c r="E7" s="500"/>
      <c r="F7" s="500"/>
      <c r="G7" s="498"/>
      <c r="H7" s="112"/>
    </row>
    <row r="8" spans="2:8" ht="7.5" customHeight="1" x14ac:dyDescent="0.25">
      <c r="B8" s="488"/>
      <c r="C8" s="489"/>
      <c r="D8" s="489"/>
      <c r="E8" s="489"/>
      <c r="F8" s="489"/>
      <c r="G8" s="499"/>
      <c r="H8" s="112"/>
    </row>
    <row r="9" spans="2:8" s="9" customFormat="1" ht="24.9" customHeight="1" x14ac:dyDescent="0.25">
      <c r="B9" s="10" t="s">
        <v>0</v>
      </c>
      <c r="C9" s="11" t="s">
        <v>1</v>
      </c>
      <c r="D9" s="11" t="s">
        <v>2</v>
      </c>
      <c r="E9" s="11" t="s">
        <v>3</v>
      </c>
      <c r="F9" s="11" t="s">
        <v>4</v>
      </c>
      <c r="G9" s="11" t="s">
        <v>5</v>
      </c>
      <c r="H9" s="298"/>
    </row>
    <row r="10" spans="2:8" x14ac:dyDescent="0.25">
      <c r="B10" s="158"/>
      <c r="C10" s="155"/>
      <c r="D10" s="72"/>
      <c r="E10" s="72"/>
      <c r="F10" s="36"/>
      <c r="G10" s="36" t="str">
        <f t="shared" ref="G10:G14" si="0">IF(D10="","",E10*F10)</f>
        <v/>
      </c>
      <c r="H10" s="18"/>
    </row>
    <row r="11" spans="2:8" x14ac:dyDescent="0.25">
      <c r="B11" s="53" t="s">
        <v>110</v>
      </c>
      <c r="C11" s="20" t="s">
        <v>111</v>
      </c>
      <c r="D11" s="67"/>
      <c r="E11" s="67"/>
      <c r="F11" s="36"/>
      <c r="G11" s="36" t="str">
        <f t="shared" si="0"/>
        <v/>
      </c>
      <c r="H11" s="37"/>
    </row>
    <row r="12" spans="2:8" x14ac:dyDescent="0.25">
      <c r="B12" s="102"/>
      <c r="C12" s="155"/>
      <c r="D12" s="67"/>
      <c r="E12" s="67"/>
      <c r="F12" s="36"/>
      <c r="G12" s="36" t="str">
        <f t="shared" si="0"/>
        <v/>
      </c>
      <c r="H12" s="37"/>
    </row>
    <row r="13" spans="2:8" x14ac:dyDescent="0.25">
      <c r="B13" s="102" t="s">
        <v>113</v>
      </c>
      <c r="C13" s="155" t="s">
        <v>114</v>
      </c>
      <c r="D13" s="67"/>
      <c r="E13" s="22"/>
      <c r="F13" s="36"/>
      <c r="G13" s="36" t="str">
        <f t="shared" si="0"/>
        <v/>
      </c>
      <c r="H13" s="38"/>
    </row>
    <row r="14" spans="2:8" x14ac:dyDescent="0.25">
      <c r="B14" s="102"/>
      <c r="C14" s="155"/>
      <c r="D14" s="67"/>
      <c r="E14" s="22"/>
      <c r="F14" s="36"/>
      <c r="G14" s="36" t="str">
        <f t="shared" si="0"/>
        <v/>
      </c>
      <c r="H14" s="38"/>
    </row>
    <row r="15" spans="2:8" ht="26.4" x14ac:dyDescent="0.25">
      <c r="B15" s="102" t="s">
        <v>112</v>
      </c>
      <c r="C15" s="155" t="s">
        <v>300</v>
      </c>
      <c r="D15" s="67"/>
      <c r="E15" s="22"/>
      <c r="F15" s="406"/>
      <c r="G15" s="407"/>
      <c r="H15" s="38"/>
    </row>
    <row r="16" spans="2:8" x14ac:dyDescent="0.25">
      <c r="B16" s="102"/>
      <c r="C16" s="155"/>
      <c r="D16" s="67"/>
      <c r="E16" s="22"/>
      <c r="F16" s="406"/>
      <c r="G16" s="407"/>
    </row>
    <row r="17" spans="2:8" ht="26.4" x14ac:dyDescent="0.25">
      <c r="B17" s="102" t="s">
        <v>116</v>
      </c>
      <c r="C17" s="155" t="s">
        <v>425</v>
      </c>
      <c r="D17" s="67" t="s">
        <v>154</v>
      </c>
      <c r="E17" s="22">
        <v>9000</v>
      </c>
      <c r="F17" s="406"/>
      <c r="G17" s="407"/>
    </row>
    <row r="18" spans="2:8" x14ac:dyDescent="0.25">
      <c r="B18" s="102"/>
      <c r="C18" s="155"/>
      <c r="D18" s="67"/>
      <c r="E18" s="22"/>
      <c r="F18" s="406"/>
      <c r="G18" s="407"/>
    </row>
    <row r="19" spans="2:8" x14ac:dyDescent="0.25">
      <c r="B19" s="102"/>
      <c r="C19" s="155"/>
      <c r="D19" s="67"/>
      <c r="E19" s="22"/>
      <c r="F19" s="406"/>
      <c r="G19" s="407"/>
      <c r="H19" s="38"/>
    </row>
    <row r="20" spans="2:8" x14ac:dyDescent="0.25">
      <c r="B20" s="102"/>
      <c r="C20" s="155"/>
      <c r="D20" s="67"/>
      <c r="E20" s="22"/>
      <c r="F20" s="406"/>
      <c r="G20" s="407"/>
      <c r="H20" s="38"/>
    </row>
    <row r="21" spans="2:8" x14ac:dyDescent="0.25">
      <c r="B21" s="102"/>
      <c r="C21" s="155"/>
      <c r="D21" s="67"/>
      <c r="E21" s="22"/>
      <c r="F21" s="406"/>
      <c r="G21" s="407"/>
      <c r="H21" s="38"/>
    </row>
    <row r="22" spans="2:8" x14ac:dyDescent="0.25">
      <c r="B22" s="102"/>
      <c r="C22" s="155"/>
      <c r="D22" s="67"/>
      <c r="E22" s="22"/>
      <c r="F22" s="440"/>
      <c r="G22" s="407"/>
      <c r="H22" s="38"/>
    </row>
    <row r="23" spans="2:8" s="27" customFormat="1" ht="19.5" customHeight="1" x14ac:dyDescent="0.25">
      <c r="B23" s="99" t="str">
        <f>$B$11</f>
        <v>C5.3</v>
      </c>
      <c r="C23" s="29" t="str">
        <f>"TOTAL CARRIED FORWARD"&amp;IF(G23=G$1," TO SUMMARY (Page C"&amp;Page_A&amp;")","")</f>
        <v>TOTAL CARRIED FORWARD TO SUMMARY (Page C50)</v>
      </c>
      <c r="D23" s="30"/>
      <c r="E23" s="278"/>
      <c r="F23" s="410"/>
      <c r="G23" s="411"/>
      <c r="H23"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4E38DB1-D08B-4916-B2C5-7C91108BD56A}">
            <xm:f>AND(Information!$C$8=FALSE,$D21&lt;&gt;"P C Sum",$D21&lt;&gt;"PC Sum",$D21&lt;&gt;"P Sum",$D21&lt;&gt;"Prov Sum")</xm:f>
            <x14:dxf>
              <font>
                <strike val="0"/>
                <color theme="0"/>
              </font>
              <numFmt numFmtId="4" formatCode="#,##0.00"/>
            </x14:dxf>
          </x14:cfRule>
          <xm:sqref>F21:G21</xm:sqref>
        </x14:conditionalFormatting>
        <x14:conditionalFormatting xmlns:xm="http://schemas.microsoft.com/office/excel/2006/main">
          <x14:cfRule type="expression" priority="2" id="{53B87BCF-2370-4234-A7AF-A4C314A1BABA}">
            <xm:f>AND(Information!$C$8=FALSE,$D23&lt;&gt;"P C Sum",$D23&lt;&gt;"PC Sum",$D23&lt;&gt;"P Sum",$D23&lt;&gt;"Prov Sum")</xm:f>
            <x14:dxf>
              <font>
                <strike val="0"/>
                <color theme="0"/>
              </font>
              <numFmt numFmtId="4" formatCode="#,##0.00"/>
            </x14:dxf>
          </x14:cfRule>
          <xm:sqref>G23</xm:sqref>
        </x14:conditionalFormatting>
        <x14:conditionalFormatting xmlns:xm="http://schemas.microsoft.com/office/excel/2006/main">
          <x14:cfRule type="expression" priority="1" id="{D234D614-B7A5-4DE5-8D1C-385A36F1F275}">
            <xm:f>AND(Information!$C$8=FALSE,$D15&lt;&gt;"P C Sum",$D15&lt;&gt;"PC Sum",$D15&lt;&gt;"P Sum",$D15&lt;&gt;"Prov Sum")</xm:f>
            <x14:dxf>
              <font>
                <strike val="0"/>
                <color theme="0"/>
              </font>
              <numFmt numFmtId="4" formatCode="#,##0.00"/>
            </x14:dxf>
          </x14:cfRule>
          <xm:sqref>F15:G20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91DE-1546-4714-8851-992088B09C03}">
  <sheetPr>
    <tabColor rgb="FF00B050"/>
  </sheetPr>
  <dimension ref="A1:R79"/>
  <sheetViews>
    <sheetView view="pageLayout" topLeftCell="A109" zoomScaleNormal="125" zoomScaleSheetLayoutView="100" workbookViewId="0">
      <selection activeCell="C41" sqref="C41"/>
    </sheetView>
  </sheetViews>
  <sheetFormatPr defaultColWidth="8.88671875" defaultRowHeight="13.2" x14ac:dyDescent="0.25"/>
  <cols>
    <col min="1" max="1" width="0.88671875" style="62" customWidth="1"/>
    <col min="2" max="2" width="11.5546875" style="66" customWidth="1"/>
    <col min="3" max="3" width="45.5546875" style="65" customWidth="1"/>
    <col min="4" max="4" width="13.5546875" style="111" customWidth="1"/>
    <col min="5" max="5" width="15.5546875" style="111" customWidth="1"/>
    <col min="6" max="6" width="15.5546875" style="62" customWidth="1"/>
    <col min="7" max="7" width="15.5546875" style="63" customWidth="1"/>
    <col min="8" max="8" width="0.88671875" style="63" customWidth="1"/>
    <col min="9" max="9" width="8.88671875" style="62"/>
    <col min="10" max="13" width="15.5546875" style="62" customWidth="1"/>
    <col min="14" max="16384" width="8.88671875" style="62"/>
  </cols>
  <sheetData>
    <row r="1" spans="1:18" x14ac:dyDescent="0.25">
      <c r="G1" s="301">
        <f>MAX(G9:G520)</f>
        <v>0</v>
      </c>
      <c r="I1" s="441"/>
      <c r="J1" s="441"/>
      <c r="K1" s="441"/>
      <c r="L1" s="441"/>
      <c r="M1" s="441"/>
      <c r="N1" s="441"/>
      <c r="O1" s="441"/>
      <c r="P1" s="441"/>
      <c r="Q1" s="441"/>
      <c r="R1" s="441"/>
    </row>
    <row r="2" spans="1:18" x14ac:dyDescent="0.25">
      <c r="B2" s="2" t="str">
        <f>Client1</f>
        <v>Province of KwaZulu-Natal</v>
      </c>
      <c r="E2" s="496" t="str">
        <f>"Contract No. "&amp;ContractNo</f>
        <v>Contract No. ZNB01208/00000/00/PMC/INF/21/T</v>
      </c>
      <c r="F2" s="496"/>
      <c r="G2" s="496"/>
      <c r="I2" s="441"/>
      <c r="J2" s="444"/>
      <c r="K2" s="444"/>
      <c r="L2" s="444"/>
      <c r="M2" s="445"/>
      <c r="N2" s="441"/>
      <c r="O2" s="441"/>
      <c r="P2" s="441"/>
      <c r="Q2" s="441"/>
      <c r="R2" s="441"/>
    </row>
    <row r="3" spans="1:18" x14ac:dyDescent="0.25">
      <c r="B3" s="88" t="str">
        <f>Client2</f>
        <v>Department of Transport</v>
      </c>
      <c r="I3" s="441"/>
      <c r="J3" s="441"/>
      <c r="K3" s="441"/>
      <c r="L3" s="441"/>
      <c r="M3" s="441"/>
      <c r="N3" s="441"/>
      <c r="O3" s="441"/>
      <c r="P3" s="441"/>
      <c r="Q3" s="441"/>
      <c r="R3" s="441"/>
    </row>
    <row r="4" spans="1:18" x14ac:dyDescent="0.25">
      <c r="B4" s="65"/>
      <c r="I4" s="441"/>
      <c r="J4" s="441"/>
      <c r="K4" s="441"/>
      <c r="L4" s="441"/>
      <c r="M4" s="441"/>
      <c r="N4" s="441"/>
      <c r="O4" s="441"/>
      <c r="P4" s="441"/>
      <c r="Q4" s="441"/>
      <c r="R4" s="441"/>
    </row>
    <row r="5" spans="1:18" x14ac:dyDescent="0.25">
      <c r="B5" s="493" t="s">
        <v>8</v>
      </c>
      <c r="C5" s="494"/>
      <c r="D5" s="494"/>
      <c r="E5" s="494"/>
      <c r="F5" s="494"/>
      <c r="G5" s="517" t="str">
        <f>"CHAPTER "&amp;B11</f>
        <v>CHAPTER C6.1</v>
      </c>
      <c r="H5" s="297"/>
      <c r="I5" s="441"/>
      <c r="J5" s="441"/>
      <c r="K5" s="441"/>
      <c r="L5" s="441"/>
      <c r="M5" s="441"/>
      <c r="N5" s="441"/>
      <c r="O5" s="441"/>
      <c r="P5" s="441"/>
      <c r="Q5" s="441"/>
      <c r="R5" s="441"/>
    </row>
    <row r="6" spans="1:18" ht="7.5" customHeight="1" x14ac:dyDescent="0.25">
      <c r="B6" s="486" t="str">
        <f>ContractDescription</f>
        <v>PROVISION OF ROUTINE AND SAFETY MAINTENANCE ON VARIOUS ROADS WITHIN THE LOTHENI ZONE - VULINDLELA AREA OFFICE</v>
      </c>
      <c r="C6" s="500"/>
      <c r="D6" s="500"/>
      <c r="E6" s="500"/>
      <c r="F6" s="500"/>
      <c r="G6" s="518"/>
      <c r="H6" s="112"/>
      <c r="I6" s="441"/>
      <c r="J6" s="441"/>
      <c r="K6" s="441"/>
      <c r="L6" s="441"/>
      <c r="M6" s="441"/>
      <c r="N6" s="441"/>
      <c r="O6" s="441"/>
      <c r="P6" s="441"/>
      <c r="Q6" s="441"/>
      <c r="R6" s="441"/>
    </row>
    <row r="7" spans="1:18" ht="12.75" customHeight="1" x14ac:dyDescent="0.25">
      <c r="B7" s="486"/>
      <c r="C7" s="500"/>
      <c r="D7" s="500"/>
      <c r="E7" s="500"/>
      <c r="F7" s="500"/>
      <c r="G7" s="518"/>
      <c r="H7" s="112"/>
      <c r="I7" s="441"/>
      <c r="J7" s="441"/>
      <c r="K7" s="441"/>
      <c r="L7" s="441"/>
      <c r="M7" s="441"/>
      <c r="N7" s="441"/>
      <c r="O7" s="441"/>
      <c r="P7" s="441"/>
      <c r="Q7" s="441"/>
      <c r="R7" s="441"/>
    </row>
    <row r="8" spans="1:18" s="9" customFormat="1" ht="7.5" customHeight="1" x14ac:dyDescent="0.25">
      <c r="B8" s="488"/>
      <c r="C8" s="489"/>
      <c r="D8" s="489"/>
      <c r="E8" s="489"/>
      <c r="F8" s="489"/>
      <c r="G8" s="519"/>
      <c r="H8" s="298"/>
      <c r="I8" s="427"/>
      <c r="J8" s="427"/>
      <c r="K8" s="427"/>
      <c r="L8" s="427"/>
      <c r="M8" s="427"/>
      <c r="N8" s="427"/>
      <c r="O8" s="427"/>
      <c r="P8" s="427"/>
      <c r="Q8" s="427"/>
      <c r="R8" s="427"/>
    </row>
    <row r="9" spans="1:18" s="9" customFormat="1" ht="24.9" customHeight="1" x14ac:dyDescent="0.25">
      <c r="A9" s="367"/>
      <c r="B9" s="368" t="s">
        <v>0</v>
      </c>
      <c r="C9" s="351" t="s">
        <v>1</v>
      </c>
      <c r="D9" s="351" t="s">
        <v>2</v>
      </c>
      <c r="E9" s="351" t="s">
        <v>3</v>
      </c>
      <c r="F9" s="351" t="s">
        <v>4</v>
      </c>
      <c r="G9" s="351" t="s">
        <v>5</v>
      </c>
      <c r="H9" s="362"/>
      <c r="I9" s="427"/>
      <c r="J9" s="418"/>
      <c r="K9" s="418"/>
      <c r="L9" s="418"/>
      <c r="M9" s="418"/>
      <c r="N9" s="427"/>
      <c r="O9" s="427"/>
      <c r="P9" s="427"/>
      <c r="Q9" s="427"/>
      <c r="R9" s="427"/>
    </row>
    <row r="10" spans="1:18" s="313" customFormat="1" x14ac:dyDescent="0.25">
      <c r="A10" s="369"/>
      <c r="B10" s="323"/>
      <c r="C10" s="349"/>
      <c r="D10" s="325"/>
      <c r="E10" s="326"/>
      <c r="F10" s="327"/>
      <c r="G10" s="328" t="str">
        <f>IF(D10="","",E10*F10)</f>
        <v/>
      </c>
      <c r="H10" s="184"/>
      <c r="I10" s="441"/>
      <c r="J10" s="442"/>
      <c r="K10" s="442"/>
      <c r="L10" s="442"/>
      <c r="M10" s="442"/>
      <c r="N10" s="441"/>
      <c r="O10" s="441"/>
      <c r="P10" s="441"/>
      <c r="Q10" s="441"/>
      <c r="R10" s="441"/>
    </row>
    <row r="11" spans="1:18" s="313" customFormat="1" x14ac:dyDescent="0.25">
      <c r="A11" s="369"/>
      <c r="B11" s="329" t="s">
        <v>426</v>
      </c>
      <c r="C11" s="330" t="s">
        <v>427</v>
      </c>
      <c r="D11" s="326"/>
      <c r="E11" s="326"/>
      <c r="F11" s="331"/>
      <c r="G11" s="328" t="str">
        <f>IF(D11="","",E11*F11)</f>
        <v/>
      </c>
      <c r="H11" s="184"/>
      <c r="I11" s="441"/>
      <c r="J11" s="442"/>
      <c r="K11" s="442"/>
      <c r="L11" s="442"/>
      <c r="M11" s="442"/>
      <c r="N11" s="441"/>
      <c r="O11" s="441"/>
      <c r="P11" s="441"/>
      <c r="Q11" s="441"/>
      <c r="R11" s="441"/>
    </row>
    <row r="12" spans="1:18" s="313" customFormat="1" x14ac:dyDescent="0.25">
      <c r="A12" s="369"/>
      <c r="B12" s="332"/>
      <c r="C12" s="333"/>
      <c r="D12" s="326"/>
      <c r="E12" s="334"/>
      <c r="F12" s="331"/>
      <c r="G12" s="328" t="str">
        <f t="shared" ref="G12" si="0">IF(D12="","",E12*F12)</f>
        <v/>
      </c>
      <c r="H12" s="142"/>
      <c r="I12" s="441"/>
      <c r="J12" s="403"/>
      <c r="K12" s="403"/>
      <c r="L12" s="403"/>
      <c r="M12" s="403"/>
      <c r="N12" s="441"/>
      <c r="O12" s="441"/>
      <c r="P12" s="441"/>
      <c r="Q12" s="441"/>
      <c r="R12" s="441"/>
    </row>
    <row r="13" spans="1:18" s="313" customFormat="1" ht="26.4" x14ac:dyDescent="0.25">
      <c r="A13" s="369"/>
      <c r="B13" s="335" t="s">
        <v>428</v>
      </c>
      <c r="C13" s="333" t="s">
        <v>429</v>
      </c>
      <c r="D13" s="326"/>
      <c r="E13" s="334"/>
      <c r="F13" s="425"/>
      <c r="G13" s="426"/>
      <c r="H13" s="142"/>
      <c r="I13" s="441"/>
      <c r="J13" s="403"/>
      <c r="K13" s="403"/>
      <c r="L13" s="403"/>
      <c r="M13" s="403"/>
      <c r="N13" s="441"/>
      <c r="O13" s="441"/>
      <c r="P13" s="441"/>
      <c r="Q13" s="441"/>
      <c r="R13" s="441"/>
    </row>
    <row r="14" spans="1:18" s="313" customFormat="1" x14ac:dyDescent="0.25">
      <c r="A14" s="369"/>
      <c r="B14" s="335"/>
      <c r="C14" s="333"/>
      <c r="D14" s="326"/>
      <c r="E14" s="334"/>
      <c r="F14" s="425"/>
      <c r="G14" s="426"/>
      <c r="H14" s="142"/>
      <c r="I14" s="441"/>
      <c r="J14" s="403"/>
      <c r="K14" s="403"/>
      <c r="L14" s="403"/>
      <c r="M14" s="403"/>
      <c r="N14" s="441"/>
      <c r="O14" s="441"/>
      <c r="P14" s="441"/>
      <c r="Q14" s="441"/>
      <c r="R14" s="441"/>
    </row>
    <row r="15" spans="1:18" s="313" customFormat="1" ht="15" x14ac:dyDescent="0.25">
      <c r="A15" s="369"/>
      <c r="B15" s="332" t="s">
        <v>430</v>
      </c>
      <c r="C15" s="333" t="s">
        <v>509</v>
      </c>
      <c r="D15" s="334" t="s">
        <v>431</v>
      </c>
      <c r="E15" s="334">
        <v>100</v>
      </c>
      <c r="F15" s="425"/>
      <c r="G15" s="426"/>
      <c r="H15" s="142"/>
      <c r="I15" s="441"/>
      <c r="J15" s="403"/>
      <c r="K15" s="403"/>
      <c r="L15" s="403"/>
      <c r="M15" s="403"/>
      <c r="N15" s="441"/>
      <c r="O15" s="441"/>
      <c r="P15" s="441"/>
      <c r="Q15" s="441"/>
      <c r="R15" s="441"/>
    </row>
    <row r="16" spans="1:18" s="313" customFormat="1" x14ac:dyDescent="0.25">
      <c r="A16" s="369"/>
      <c r="B16" s="335"/>
      <c r="C16" s="333"/>
      <c r="D16" s="326"/>
      <c r="E16" s="334" t="s">
        <v>396</v>
      </c>
      <c r="F16" s="425"/>
      <c r="G16" s="426"/>
      <c r="H16" s="142"/>
      <c r="I16" s="441"/>
      <c r="J16" s="403"/>
      <c r="K16" s="403"/>
      <c r="L16" s="403"/>
      <c r="M16" s="403"/>
      <c r="N16" s="441"/>
      <c r="O16" s="441"/>
      <c r="P16" s="441"/>
      <c r="Q16" s="441"/>
      <c r="R16" s="441"/>
    </row>
    <row r="17" spans="1:18" s="313" customFormat="1" ht="26.4" x14ac:dyDescent="0.25">
      <c r="A17" s="369"/>
      <c r="B17" s="332" t="s">
        <v>432</v>
      </c>
      <c r="C17" s="336" t="s">
        <v>433</v>
      </c>
      <c r="D17" s="334"/>
      <c r="E17" s="334" t="s">
        <v>396</v>
      </c>
      <c r="F17" s="425"/>
      <c r="G17" s="426"/>
      <c r="H17" s="142"/>
      <c r="I17" s="441"/>
      <c r="J17" s="403"/>
      <c r="K17" s="403"/>
      <c r="L17" s="403"/>
      <c r="M17" s="403"/>
      <c r="N17" s="441"/>
      <c r="O17" s="441"/>
      <c r="P17" s="441"/>
      <c r="Q17" s="441"/>
      <c r="R17" s="441"/>
    </row>
    <row r="18" spans="1:18" s="313" customFormat="1" x14ac:dyDescent="0.25">
      <c r="A18" s="369"/>
      <c r="B18" s="335"/>
      <c r="C18" s="337"/>
      <c r="D18" s="338"/>
      <c r="E18" s="334" t="s">
        <v>396</v>
      </c>
      <c r="F18" s="425"/>
      <c r="G18" s="426"/>
      <c r="H18" s="142"/>
      <c r="I18" s="441"/>
      <c r="J18" s="403"/>
      <c r="K18" s="403"/>
      <c r="L18" s="403"/>
      <c r="M18" s="403"/>
      <c r="N18" s="441"/>
      <c r="O18" s="441"/>
      <c r="P18" s="441"/>
      <c r="Q18" s="441"/>
      <c r="R18" s="441"/>
    </row>
    <row r="19" spans="1:18" s="313" customFormat="1" x14ac:dyDescent="0.25">
      <c r="A19" s="369"/>
      <c r="B19" s="332" t="s">
        <v>434</v>
      </c>
      <c r="C19" s="333" t="s">
        <v>435</v>
      </c>
      <c r="D19" s="334"/>
      <c r="E19" s="334" t="s">
        <v>396</v>
      </c>
      <c r="F19" s="425"/>
      <c r="G19" s="426"/>
      <c r="H19" s="142"/>
      <c r="I19" s="441"/>
      <c r="J19" s="403"/>
      <c r="K19" s="403"/>
      <c r="L19" s="403"/>
      <c r="M19" s="403"/>
      <c r="N19" s="441"/>
      <c r="O19" s="441"/>
      <c r="P19" s="441"/>
      <c r="Q19" s="441"/>
      <c r="R19" s="441"/>
    </row>
    <row r="20" spans="1:18" s="313" customFormat="1" x14ac:dyDescent="0.25">
      <c r="A20" s="369"/>
      <c r="B20" s="335"/>
      <c r="C20" s="333"/>
      <c r="D20" s="326"/>
      <c r="E20" s="334" t="s">
        <v>396</v>
      </c>
      <c r="F20" s="425"/>
      <c r="G20" s="426"/>
      <c r="H20" s="142"/>
      <c r="I20" s="441"/>
      <c r="J20" s="403"/>
      <c r="K20" s="403"/>
      <c r="L20" s="403"/>
      <c r="M20" s="403"/>
      <c r="N20" s="441"/>
      <c r="O20" s="441"/>
      <c r="P20" s="441"/>
      <c r="Q20" s="441"/>
      <c r="R20" s="441"/>
    </row>
    <row r="21" spans="1:18" s="313" customFormat="1" ht="15" x14ac:dyDescent="0.25">
      <c r="A21" s="369"/>
      <c r="B21" s="332" t="s">
        <v>35</v>
      </c>
      <c r="C21" s="336" t="s">
        <v>509</v>
      </c>
      <c r="D21" s="334" t="s">
        <v>431</v>
      </c>
      <c r="E21" s="334">
        <v>2500</v>
      </c>
      <c r="F21" s="425"/>
      <c r="G21" s="426"/>
      <c r="H21" s="142"/>
      <c r="I21" s="441"/>
      <c r="J21" s="403"/>
      <c r="K21" s="403"/>
      <c r="L21" s="403"/>
      <c r="M21" s="403"/>
      <c r="N21" s="441"/>
      <c r="O21" s="441"/>
      <c r="P21" s="441"/>
      <c r="Q21" s="441"/>
      <c r="R21" s="441"/>
    </row>
    <row r="22" spans="1:18" s="313" customFormat="1" x14ac:dyDescent="0.25">
      <c r="A22" s="369"/>
      <c r="B22" s="335"/>
      <c r="C22" s="333"/>
      <c r="D22" s="326"/>
      <c r="E22" s="334" t="s">
        <v>396</v>
      </c>
      <c r="F22" s="425"/>
      <c r="G22" s="426"/>
      <c r="H22" s="142"/>
      <c r="I22" s="441"/>
      <c r="J22" s="403"/>
      <c r="K22" s="403"/>
      <c r="L22" s="403"/>
      <c r="M22" s="403"/>
      <c r="N22" s="441"/>
      <c r="O22" s="441"/>
      <c r="P22" s="441"/>
      <c r="Q22" s="441"/>
      <c r="R22" s="441"/>
    </row>
    <row r="23" spans="1:18" s="313" customFormat="1" x14ac:dyDescent="0.25">
      <c r="A23" s="369"/>
      <c r="B23" s="332" t="s">
        <v>436</v>
      </c>
      <c r="C23" s="333" t="s">
        <v>437</v>
      </c>
      <c r="D23" s="334"/>
      <c r="E23" s="334" t="s">
        <v>396</v>
      </c>
      <c r="F23" s="425"/>
      <c r="G23" s="426"/>
      <c r="H23" s="142"/>
      <c r="I23" s="441"/>
      <c r="J23" s="403"/>
      <c r="K23" s="403"/>
      <c r="L23" s="403"/>
      <c r="M23" s="403"/>
      <c r="N23" s="441"/>
      <c r="O23" s="441"/>
      <c r="P23" s="441"/>
      <c r="Q23" s="441"/>
      <c r="R23" s="441"/>
    </row>
    <row r="24" spans="1:18" s="313" customFormat="1" x14ac:dyDescent="0.25">
      <c r="A24" s="369"/>
      <c r="B24" s="335"/>
      <c r="C24" s="333"/>
      <c r="D24" s="326"/>
      <c r="E24" s="334" t="s">
        <v>396</v>
      </c>
      <c r="F24" s="425"/>
      <c r="G24" s="426"/>
      <c r="H24" s="142"/>
      <c r="I24" s="441"/>
      <c r="J24" s="403"/>
      <c r="K24" s="403"/>
      <c r="L24" s="403"/>
      <c r="M24" s="403"/>
      <c r="N24" s="441"/>
      <c r="O24" s="441"/>
      <c r="P24" s="441"/>
      <c r="Q24" s="441"/>
      <c r="R24" s="441"/>
    </row>
    <row r="25" spans="1:18" s="313" customFormat="1" ht="15" x14ac:dyDescent="0.25">
      <c r="A25" s="369"/>
      <c r="B25" s="332" t="s">
        <v>35</v>
      </c>
      <c r="C25" s="333" t="s">
        <v>509</v>
      </c>
      <c r="D25" s="334" t="s">
        <v>431</v>
      </c>
      <c r="E25" s="334">
        <v>500</v>
      </c>
      <c r="F25" s="425"/>
      <c r="G25" s="426"/>
      <c r="H25" s="142"/>
      <c r="I25" s="441"/>
      <c r="J25" s="403"/>
      <c r="K25" s="403"/>
      <c r="L25" s="403"/>
      <c r="M25" s="403"/>
      <c r="N25" s="441"/>
      <c r="O25" s="441"/>
      <c r="P25" s="441"/>
      <c r="Q25" s="441"/>
      <c r="R25" s="441"/>
    </row>
    <row r="26" spans="1:18" s="313" customFormat="1" x14ac:dyDescent="0.25">
      <c r="A26" s="369"/>
      <c r="B26" s="335"/>
      <c r="C26" s="333"/>
      <c r="D26" s="326"/>
      <c r="E26" s="334" t="s">
        <v>396</v>
      </c>
      <c r="F26" s="425"/>
      <c r="G26" s="426"/>
      <c r="H26" s="142"/>
      <c r="I26" s="441"/>
      <c r="J26" s="403"/>
      <c r="K26" s="403"/>
      <c r="L26" s="403"/>
      <c r="M26" s="403"/>
      <c r="N26" s="441"/>
      <c r="O26" s="441"/>
      <c r="P26" s="441"/>
      <c r="Q26" s="441"/>
      <c r="R26" s="441"/>
    </row>
    <row r="27" spans="1:18" s="313" customFormat="1" ht="26.4" x14ac:dyDescent="0.25">
      <c r="A27" s="369"/>
      <c r="B27" s="332" t="s">
        <v>438</v>
      </c>
      <c r="C27" s="336" t="s">
        <v>439</v>
      </c>
      <c r="D27" s="334" t="s">
        <v>440</v>
      </c>
      <c r="E27" s="334">
        <v>50</v>
      </c>
      <c r="F27" s="425"/>
      <c r="G27" s="426"/>
      <c r="H27" s="142"/>
      <c r="I27" s="441"/>
      <c r="J27" s="403"/>
      <c r="K27" s="403"/>
      <c r="L27" s="403"/>
      <c r="M27" s="403"/>
      <c r="N27" s="441"/>
      <c r="O27" s="441"/>
      <c r="P27" s="441"/>
      <c r="Q27" s="441"/>
      <c r="R27" s="441"/>
    </row>
    <row r="28" spans="1:18" s="313" customFormat="1" x14ac:dyDescent="0.25">
      <c r="A28" s="369"/>
      <c r="B28" s="335"/>
      <c r="C28" s="333"/>
      <c r="D28" s="326"/>
      <c r="E28" s="334" t="s">
        <v>396</v>
      </c>
      <c r="F28" s="425"/>
      <c r="G28" s="426"/>
      <c r="H28" s="142"/>
      <c r="I28" s="441"/>
      <c r="J28" s="403"/>
      <c r="K28" s="403"/>
      <c r="L28" s="403"/>
      <c r="M28" s="403"/>
      <c r="N28" s="441"/>
      <c r="O28" s="441"/>
      <c r="P28" s="441"/>
      <c r="Q28" s="441"/>
      <c r="R28" s="441"/>
    </row>
    <row r="29" spans="1:18" s="313" customFormat="1" x14ac:dyDescent="0.25">
      <c r="A29" s="369"/>
      <c r="B29" s="332" t="s">
        <v>441</v>
      </c>
      <c r="C29" s="333" t="s">
        <v>442</v>
      </c>
      <c r="D29" s="334"/>
      <c r="E29" s="334" t="s">
        <v>396</v>
      </c>
      <c r="F29" s="425"/>
      <c r="G29" s="426"/>
      <c r="H29" s="142"/>
      <c r="I29" s="441"/>
      <c r="J29" s="403"/>
      <c r="K29" s="403"/>
      <c r="L29" s="403"/>
      <c r="M29" s="403"/>
      <c r="N29" s="441"/>
      <c r="O29" s="441"/>
      <c r="P29" s="441"/>
      <c r="Q29" s="441"/>
      <c r="R29" s="441"/>
    </row>
    <row r="30" spans="1:18" s="313" customFormat="1" x14ac:dyDescent="0.25">
      <c r="A30" s="369"/>
      <c r="B30" s="335"/>
      <c r="C30" s="333"/>
      <c r="D30" s="326"/>
      <c r="E30" s="334" t="s">
        <v>396</v>
      </c>
      <c r="F30" s="425"/>
      <c r="G30" s="426"/>
      <c r="H30" s="142"/>
      <c r="I30" s="441"/>
      <c r="J30" s="403"/>
      <c r="K30" s="403"/>
      <c r="L30" s="403"/>
      <c r="M30" s="403"/>
      <c r="N30" s="441"/>
      <c r="O30" s="441"/>
      <c r="P30" s="441"/>
      <c r="Q30" s="441"/>
      <c r="R30" s="441"/>
    </row>
    <row r="31" spans="1:18" s="313" customFormat="1" x14ac:dyDescent="0.25">
      <c r="A31" s="369"/>
      <c r="B31" s="332" t="s">
        <v>443</v>
      </c>
      <c r="C31" s="333" t="s">
        <v>444</v>
      </c>
      <c r="D31" s="334"/>
      <c r="E31" s="334" t="s">
        <v>396</v>
      </c>
      <c r="F31" s="425"/>
      <c r="G31" s="426"/>
      <c r="H31" s="142"/>
      <c r="I31" s="441"/>
      <c r="J31" s="403"/>
      <c r="K31" s="403"/>
      <c r="L31" s="403"/>
      <c r="M31" s="403"/>
      <c r="N31" s="441"/>
      <c r="O31" s="441"/>
      <c r="P31" s="441"/>
      <c r="Q31" s="441"/>
      <c r="R31" s="441"/>
    </row>
    <row r="32" spans="1:18" s="313" customFormat="1" x14ac:dyDescent="0.25">
      <c r="A32" s="369"/>
      <c r="B32" s="335"/>
      <c r="C32" s="337"/>
      <c r="D32" s="338"/>
      <c r="E32" s="334" t="s">
        <v>396</v>
      </c>
      <c r="F32" s="425"/>
      <c r="G32" s="426"/>
      <c r="H32" s="142"/>
      <c r="I32" s="441"/>
      <c r="J32" s="403"/>
      <c r="K32" s="403"/>
      <c r="L32" s="403"/>
      <c r="M32" s="403"/>
      <c r="N32" s="441"/>
      <c r="O32" s="441"/>
      <c r="P32" s="441"/>
      <c r="Q32" s="441"/>
      <c r="R32" s="441"/>
    </row>
    <row r="33" spans="1:18" s="313" customFormat="1" ht="15" x14ac:dyDescent="0.25">
      <c r="A33" s="369"/>
      <c r="B33" s="335" t="s">
        <v>35</v>
      </c>
      <c r="C33" s="333" t="s">
        <v>445</v>
      </c>
      <c r="D33" s="334" t="s">
        <v>431</v>
      </c>
      <c r="E33" s="334">
        <v>3000</v>
      </c>
      <c r="F33" s="425"/>
      <c r="G33" s="426"/>
      <c r="H33" s="142"/>
      <c r="I33" s="441"/>
      <c r="J33" s="403"/>
      <c r="K33" s="403"/>
      <c r="L33" s="403"/>
      <c r="M33" s="403"/>
      <c r="N33" s="441"/>
      <c r="O33" s="441"/>
      <c r="P33" s="441"/>
      <c r="Q33" s="441"/>
      <c r="R33" s="441"/>
    </row>
    <row r="34" spans="1:18" s="313" customFormat="1" x14ac:dyDescent="0.25">
      <c r="A34" s="369"/>
      <c r="B34" s="335"/>
      <c r="C34" s="333"/>
      <c r="D34" s="326"/>
      <c r="E34" s="334" t="s">
        <v>396</v>
      </c>
      <c r="F34" s="425"/>
      <c r="G34" s="426"/>
      <c r="H34" s="142"/>
      <c r="I34" s="441"/>
      <c r="J34" s="403"/>
      <c r="K34" s="403"/>
      <c r="L34" s="403"/>
      <c r="M34" s="403"/>
      <c r="N34" s="441"/>
      <c r="O34" s="441"/>
      <c r="P34" s="441"/>
      <c r="Q34" s="441"/>
      <c r="R34" s="441"/>
    </row>
    <row r="35" spans="1:18" s="313" customFormat="1" ht="15" x14ac:dyDescent="0.25">
      <c r="A35" s="369"/>
      <c r="B35" s="332" t="s">
        <v>446</v>
      </c>
      <c r="C35" s="333" t="s">
        <v>447</v>
      </c>
      <c r="D35" s="334" t="s">
        <v>431</v>
      </c>
      <c r="E35" s="334">
        <v>100</v>
      </c>
      <c r="F35" s="425"/>
      <c r="G35" s="426"/>
      <c r="H35" s="142"/>
      <c r="I35" s="441"/>
      <c r="J35" s="403"/>
      <c r="K35" s="403"/>
      <c r="L35" s="403"/>
      <c r="M35" s="403"/>
      <c r="N35" s="441"/>
      <c r="O35" s="441"/>
      <c r="P35" s="441"/>
      <c r="Q35" s="441"/>
      <c r="R35" s="441"/>
    </row>
    <row r="36" spans="1:18" s="313" customFormat="1" x14ac:dyDescent="0.25">
      <c r="A36" s="369"/>
      <c r="B36" s="335"/>
      <c r="C36" s="333"/>
      <c r="D36" s="326"/>
      <c r="E36" s="334" t="s">
        <v>396</v>
      </c>
      <c r="F36" s="425"/>
      <c r="G36" s="426"/>
      <c r="H36" s="142"/>
      <c r="I36" s="441"/>
      <c r="J36" s="403"/>
      <c r="K36" s="403"/>
      <c r="L36" s="403"/>
      <c r="M36" s="403"/>
      <c r="N36" s="441"/>
      <c r="O36" s="441"/>
      <c r="P36" s="441"/>
      <c r="Q36" s="441"/>
      <c r="R36" s="441"/>
    </row>
    <row r="37" spans="1:18" s="313" customFormat="1" x14ac:dyDescent="0.25">
      <c r="A37" s="369"/>
      <c r="B37" s="332" t="s">
        <v>448</v>
      </c>
      <c r="C37" s="336" t="s">
        <v>449</v>
      </c>
      <c r="D37" s="334"/>
      <c r="E37" s="334" t="s">
        <v>396</v>
      </c>
      <c r="F37" s="425"/>
      <c r="G37" s="426"/>
      <c r="H37" s="142"/>
      <c r="I37" s="441"/>
      <c r="J37" s="403"/>
      <c r="K37" s="403"/>
      <c r="L37" s="403"/>
      <c r="M37" s="403"/>
      <c r="N37" s="441"/>
      <c r="O37" s="441"/>
      <c r="P37" s="441"/>
      <c r="Q37" s="441"/>
      <c r="R37" s="441"/>
    </row>
    <row r="38" spans="1:18" s="313" customFormat="1" x14ac:dyDescent="0.25">
      <c r="A38" s="369"/>
      <c r="B38" s="332"/>
      <c r="C38" s="333"/>
      <c r="D38" s="326"/>
      <c r="E38" s="334" t="s">
        <v>396</v>
      </c>
      <c r="F38" s="425"/>
      <c r="G38" s="426"/>
      <c r="H38" s="142"/>
      <c r="I38" s="441"/>
      <c r="J38" s="403"/>
      <c r="K38" s="441"/>
      <c r="L38" s="403"/>
      <c r="M38" s="403"/>
      <c r="N38" s="441"/>
      <c r="O38" s="441"/>
      <c r="P38" s="441"/>
      <c r="Q38" s="441"/>
      <c r="R38" s="441"/>
    </row>
    <row r="39" spans="1:18" s="313" customFormat="1" ht="15" x14ac:dyDescent="0.25">
      <c r="A39" s="369"/>
      <c r="B39" s="335" t="s">
        <v>35</v>
      </c>
      <c r="C39" s="333" t="s">
        <v>445</v>
      </c>
      <c r="D39" s="334" t="s">
        <v>431</v>
      </c>
      <c r="E39" s="334">
        <v>3000</v>
      </c>
      <c r="F39" s="425"/>
      <c r="G39" s="426"/>
      <c r="H39" s="142"/>
      <c r="I39" s="441"/>
      <c r="J39" s="403"/>
      <c r="K39" s="441"/>
      <c r="L39" s="403"/>
      <c r="M39" s="403"/>
      <c r="N39" s="441"/>
      <c r="O39" s="441"/>
      <c r="P39" s="441"/>
      <c r="Q39" s="441"/>
      <c r="R39" s="441"/>
    </row>
    <row r="40" spans="1:18" s="313" customFormat="1" x14ac:dyDescent="0.25">
      <c r="A40" s="369"/>
      <c r="B40" s="335"/>
      <c r="C40" s="333"/>
      <c r="D40" s="326"/>
      <c r="E40" s="334" t="s">
        <v>396</v>
      </c>
      <c r="F40" s="425"/>
      <c r="G40" s="426"/>
      <c r="H40" s="142"/>
      <c r="I40" s="441"/>
      <c r="J40" s="403"/>
      <c r="K40" s="441"/>
      <c r="L40" s="403"/>
      <c r="M40" s="403"/>
      <c r="N40" s="441"/>
      <c r="O40" s="441"/>
      <c r="P40" s="441"/>
      <c r="Q40" s="441"/>
      <c r="R40" s="441"/>
    </row>
    <row r="41" spans="1:18" s="313" customFormat="1" ht="26.4" x14ac:dyDescent="0.25">
      <c r="A41" s="369"/>
      <c r="B41" s="335" t="s">
        <v>450</v>
      </c>
      <c r="C41" s="333" t="s">
        <v>451</v>
      </c>
      <c r="D41" s="334" t="s">
        <v>142</v>
      </c>
      <c r="E41" s="339">
        <v>105</v>
      </c>
      <c r="F41" s="425"/>
      <c r="G41" s="426"/>
      <c r="H41" s="142"/>
      <c r="I41" s="441"/>
      <c r="J41" s="403"/>
      <c r="K41" s="441"/>
      <c r="L41" s="403"/>
      <c r="M41" s="403"/>
      <c r="N41" s="441"/>
      <c r="O41" s="441"/>
      <c r="P41" s="441"/>
      <c r="Q41" s="441"/>
      <c r="R41" s="441"/>
    </row>
    <row r="42" spans="1:18" s="313" customFormat="1" x14ac:dyDescent="0.25">
      <c r="A42" s="369"/>
      <c r="B42" s="335"/>
      <c r="C42" s="333"/>
      <c r="D42" s="326"/>
      <c r="E42" s="339" t="s">
        <v>396</v>
      </c>
      <c r="F42" s="425"/>
      <c r="G42" s="426"/>
      <c r="H42" s="386"/>
      <c r="I42" s="441"/>
      <c r="J42" s="403"/>
      <c r="K42" s="441"/>
      <c r="L42" s="403"/>
      <c r="M42" s="403"/>
      <c r="N42" s="441"/>
      <c r="O42" s="441"/>
      <c r="P42" s="441"/>
      <c r="Q42" s="441"/>
      <c r="R42" s="441"/>
    </row>
    <row r="43" spans="1:18" s="313" customFormat="1" x14ac:dyDescent="0.25">
      <c r="A43" s="369"/>
      <c r="B43" s="335" t="s">
        <v>452</v>
      </c>
      <c r="C43" s="333" t="s">
        <v>453</v>
      </c>
      <c r="D43" s="334"/>
      <c r="E43" s="339" t="s">
        <v>396</v>
      </c>
      <c r="F43" s="425"/>
      <c r="G43" s="426"/>
      <c r="H43" s="386"/>
      <c r="I43" s="441"/>
      <c r="J43" s="403"/>
      <c r="K43" s="441"/>
      <c r="L43" s="403"/>
      <c r="M43" s="403"/>
      <c r="N43" s="441"/>
      <c r="O43" s="441"/>
      <c r="P43" s="441"/>
      <c r="Q43" s="441"/>
      <c r="R43" s="441"/>
    </row>
    <row r="44" spans="1:18" s="313" customFormat="1" x14ac:dyDescent="0.25">
      <c r="A44" s="369"/>
      <c r="B44" s="335"/>
      <c r="C44" s="333"/>
      <c r="D44" s="326"/>
      <c r="E44" s="339" t="s">
        <v>396</v>
      </c>
      <c r="F44" s="425"/>
      <c r="G44" s="426"/>
      <c r="H44" s="386"/>
      <c r="I44" s="441"/>
      <c r="J44" s="403"/>
      <c r="K44" s="441"/>
      <c r="L44" s="403"/>
      <c r="M44" s="403"/>
      <c r="N44" s="441"/>
      <c r="O44" s="441"/>
      <c r="P44" s="441"/>
      <c r="Q44" s="441"/>
      <c r="R44" s="441"/>
    </row>
    <row r="45" spans="1:18" s="313" customFormat="1" x14ac:dyDescent="0.25">
      <c r="A45" s="369"/>
      <c r="B45" s="332" t="s">
        <v>454</v>
      </c>
      <c r="C45" s="336" t="s">
        <v>455</v>
      </c>
      <c r="D45" s="326" t="s">
        <v>6</v>
      </c>
      <c r="E45" s="334">
        <v>500</v>
      </c>
      <c r="F45" s="425"/>
      <c r="G45" s="426"/>
      <c r="H45" s="142"/>
      <c r="I45" s="441"/>
      <c r="J45" s="403"/>
      <c r="K45" s="441"/>
      <c r="L45" s="403"/>
      <c r="M45" s="403"/>
      <c r="N45" s="441"/>
      <c r="O45" s="441"/>
      <c r="P45" s="441"/>
      <c r="Q45" s="441"/>
      <c r="R45" s="441"/>
    </row>
    <row r="46" spans="1:18" s="313" customFormat="1" x14ac:dyDescent="0.25">
      <c r="A46" s="369"/>
      <c r="B46" s="340"/>
      <c r="C46" s="341"/>
      <c r="D46" s="342"/>
      <c r="E46" s="343"/>
      <c r="F46" s="425"/>
      <c r="G46" s="426"/>
      <c r="H46" s="142"/>
      <c r="I46" s="441"/>
      <c r="J46" s="443"/>
      <c r="K46" s="443"/>
      <c r="L46" s="443"/>
      <c r="M46" s="443"/>
      <c r="N46" s="441"/>
      <c r="O46" s="441"/>
      <c r="P46" s="441"/>
      <c r="Q46" s="441"/>
      <c r="R46" s="441"/>
    </row>
    <row r="47" spans="1:18" s="313" customFormat="1" x14ac:dyDescent="0.25">
      <c r="A47" s="369"/>
      <c r="B47" s="340"/>
      <c r="C47" s="344"/>
      <c r="D47" s="334"/>
      <c r="E47" s="334"/>
      <c r="F47" s="437"/>
      <c r="G47" s="426"/>
      <c r="H47" s="142"/>
      <c r="I47" s="441"/>
      <c r="J47" s="403"/>
      <c r="K47" s="403"/>
      <c r="L47" s="403"/>
      <c r="M47" s="403"/>
      <c r="N47" s="441"/>
      <c r="O47" s="441"/>
      <c r="P47" s="441"/>
      <c r="Q47" s="441"/>
      <c r="R47" s="441"/>
    </row>
    <row r="48" spans="1:18" s="315" customFormat="1" ht="19.5" customHeight="1" x14ac:dyDescent="0.25">
      <c r="A48" s="366"/>
      <c r="B48" s="345" t="str">
        <f>$B$11</f>
        <v>C6.1</v>
      </c>
      <c r="C48" s="346" t="str">
        <f>"TOTAL CARRIED FORWARD"&amp;IF(G48=G$1," TO SUMMARY (Page C"&amp;Page_A&amp;")","")</f>
        <v>TOTAL CARRIED FORWARD TO SUMMARY (Page C50)</v>
      </c>
      <c r="D48" s="347"/>
      <c r="E48" s="348"/>
      <c r="F48" s="438"/>
      <c r="G48" s="439"/>
      <c r="H48" s="359"/>
      <c r="I48" s="424"/>
      <c r="J48" s="431"/>
      <c r="K48" s="359"/>
      <c r="L48" s="431"/>
      <c r="M48" s="431"/>
      <c r="N48" s="424"/>
      <c r="O48" s="424"/>
      <c r="P48" s="424"/>
      <c r="Q48" s="424"/>
      <c r="R48" s="424"/>
    </row>
    <row r="49" spans="1:18" s="313" customFormat="1" x14ac:dyDescent="0.25">
      <c r="A49" s="369"/>
      <c r="B49" s="520" t="str">
        <f>Client1</f>
        <v>Province of KwaZulu-Natal</v>
      </c>
      <c r="C49" s="520"/>
      <c r="D49" s="520"/>
      <c r="E49" s="521" t="str">
        <f>"Contract No. "&amp;ContractNo</f>
        <v>Contract No. ZNB01208/00000/00/PMC/INF/21/T</v>
      </c>
      <c r="F49" s="521"/>
      <c r="G49" s="521"/>
      <c r="H49" s="387"/>
      <c r="I49" s="441"/>
      <c r="J49" s="442"/>
      <c r="K49" s="448"/>
      <c r="L49" s="449"/>
      <c r="M49" s="449"/>
      <c r="N49" s="441"/>
      <c r="O49" s="441"/>
      <c r="P49" s="441"/>
      <c r="Q49" s="441"/>
      <c r="R49" s="441"/>
    </row>
    <row r="50" spans="1:18" s="313" customFormat="1" x14ac:dyDescent="0.25">
      <c r="A50" s="369"/>
      <c r="B50" s="520" t="str">
        <f>Client2</f>
        <v>Department of Transport</v>
      </c>
      <c r="C50" s="520"/>
      <c r="D50" s="520"/>
      <c r="E50" s="521"/>
      <c r="F50" s="521"/>
      <c r="G50" s="521"/>
      <c r="H50" s="387"/>
      <c r="I50" s="441"/>
      <c r="J50" s="442"/>
      <c r="K50" s="448"/>
      <c r="L50" s="449"/>
      <c r="M50" s="449"/>
      <c r="N50" s="441"/>
      <c r="O50" s="441"/>
      <c r="P50" s="441"/>
      <c r="Q50" s="441"/>
      <c r="R50" s="441"/>
    </row>
    <row r="51" spans="1:18" s="313" customFormat="1" x14ac:dyDescent="0.25">
      <c r="A51" s="369"/>
      <c r="B51" s="523"/>
      <c r="C51" s="523"/>
      <c r="D51" s="523"/>
      <c r="E51" s="522"/>
      <c r="F51" s="522"/>
      <c r="G51" s="522"/>
      <c r="H51" s="387"/>
      <c r="I51" s="441"/>
      <c r="J51" s="442"/>
      <c r="K51" s="448"/>
      <c r="L51" s="449"/>
      <c r="M51" s="449"/>
      <c r="N51" s="441"/>
      <c r="O51" s="441"/>
      <c r="P51" s="441"/>
      <c r="Q51" s="441"/>
      <c r="R51" s="441"/>
    </row>
    <row r="52" spans="1:18" s="313" customFormat="1" x14ac:dyDescent="0.25">
      <c r="A52" s="369"/>
      <c r="B52" s="508" t="s">
        <v>8</v>
      </c>
      <c r="C52" s="509"/>
      <c r="D52" s="509"/>
      <c r="E52" s="509"/>
      <c r="F52" s="509"/>
      <c r="G52" s="510" t="str">
        <f>$G$5</f>
        <v>CHAPTER C6.1</v>
      </c>
      <c r="H52" s="360"/>
      <c r="I52" s="441"/>
      <c r="J52" s="442"/>
      <c r="K52" s="448"/>
      <c r="L52" s="449"/>
      <c r="M52" s="449"/>
      <c r="N52" s="441"/>
      <c r="O52" s="441"/>
      <c r="P52" s="441"/>
      <c r="Q52" s="441"/>
      <c r="R52" s="441"/>
    </row>
    <row r="53" spans="1:18" s="313" customFormat="1" x14ac:dyDescent="0.25">
      <c r="A53" s="369"/>
      <c r="B53" s="513" t="str">
        <f>ContractDescription</f>
        <v>PROVISION OF ROUTINE AND SAFETY MAINTENANCE ON VARIOUS ROADS WITHIN THE LOTHENI ZONE - VULINDLELA AREA OFFICE</v>
      </c>
      <c r="C53" s="514"/>
      <c r="D53" s="514"/>
      <c r="E53" s="514"/>
      <c r="F53" s="514"/>
      <c r="G53" s="511"/>
      <c r="H53" s="361"/>
      <c r="I53" s="441"/>
      <c r="J53" s="442"/>
      <c r="K53" s="448"/>
      <c r="L53" s="449"/>
      <c r="M53" s="449"/>
      <c r="N53" s="441"/>
      <c r="O53" s="441"/>
      <c r="P53" s="441"/>
      <c r="Q53" s="441"/>
      <c r="R53" s="441"/>
    </row>
    <row r="54" spans="1:18" s="313" customFormat="1" x14ac:dyDescent="0.25">
      <c r="A54" s="369"/>
      <c r="B54" s="513"/>
      <c r="C54" s="514"/>
      <c r="D54" s="514"/>
      <c r="E54" s="514"/>
      <c r="F54" s="514"/>
      <c r="G54" s="511"/>
      <c r="H54" s="361"/>
      <c r="I54" s="441"/>
      <c r="J54" s="442"/>
      <c r="K54" s="448"/>
      <c r="L54" s="449"/>
      <c r="M54" s="449"/>
      <c r="N54" s="441"/>
      <c r="O54" s="441"/>
      <c r="P54" s="441"/>
      <c r="Q54" s="441"/>
      <c r="R54" s="441"/>
    </row>
    <row r="55" spans="1:18" s="313" customFormat="1" x14ac:dyDescent="0.25">
      <c r="A55" s="369"/>
      <c r="B55" s="515"/>
      <c r="C55" s="516"/>
      <c r="D55" s="516"/>
      <c r="E55" s="516"/>
      <c r="F55" s="516"/>
      <c r="G55" s="512"/>
      <c r="H55" s="361"/>
      <c r="I55" s="441"/>
      <c r="J55" s="442"/>
      <c r="K55" s="448"/>
      <c r="L55" s="449"/>
      <c r="M55" s="449"/>
      <c r="N55" s="441"/>
      <c r="O55" s="441"/>
      <c r="P55" s="441"/>
      <c r="Q55" s="441"/>
      <c r="R55" s="441"/>
    </row>
    <row r="56" spans="1:18" s="316" customFormat="1" ht="24.9" customHeight="1" x14ac:dyDescent="0.25">
      <c r="A56" s="367"/>
      <c r="B56" s="350" t="s">
        <v>0</v>
      </c>
      <c r="C56" s="351" t="s">
        <v>1</v>
      </c>
      <c r="D56" s="351" t="s">
        <v>2</v>
      </c>
      <c r="E56" s="351" t="s">
        <v>3</v>
      </c>
      <c r="F56" s="351" t="s">
        <v>4</v>
      </c>
      <c r="G56" s="351" t="s">
        <v>5</v>
      </c>
      <c r="H56" s="362"/>
      <c r="I56" s="427"/>
      <c r="J56" s="442"/>
      <c r="K56" s="448"/>
      <c r="L56" s="449"/>
      <c r="M56" s="449"/>
      <c r="N56" s="427"/>
      <c r="O56" s="427"/>
      <c r="P56" s="427"/>
      <c r="Q56" s="427"/>
      <c r="R56" s="427"/>
    </row>
    <row r="57" spans="1:18" s="315" customFormat="1" ht="20.100000000000001" customHeight="1" x14ac:dyDescent="0.25">
      <c r="A57" s="366"/>
      <c r="B57" s="352"/>
      <c r="C57" s="346" t="s">
        <v>26</v>
      </c>
      <c r="D57" s="347"/>
      <c r="E57" s="348"/>
      <c r="F57" s="347"/>
      <c r="G57" s="439"/>
      <c r="H57" s="359"/>
      <c r="I57" s="424"/>
      <c r="J57" s="442"/>
      <c r="K57" s="448"/>
      <c r="L57" s="449"/>
      <c r="M57" s="449"/>
      <c r="N57" s="424"/>
      <c r="O57" s="424"/>
      <c r="P57" s="424"/>
      <c r="Q57" s="424"/>
      <c r="R57" s="424"/>
    </row>
    <row r="58" spans="1:18" s="314" customFormat="1" x14ac:dyDescent="0.25">
      <c r="A58" s="341"/>
      <c r="B58" s="332"/>
      <c r="C58" s="336"/>
      <c r="D58" s="326"/>
      <c r="E58" s="291"/>
      <c r="F58" s="327"/>
      <c r="G58" s="328"/>
      <c r="H58" s="341"/>
      <c r="I58" s="448"/>
      <c r="J58" s="442"/>
      <c r="K58" s="448"/>
      <c r="L58" s="449"/>
      <c r="M58" s="449"/>
      <c r="N58" s="448"/>
      <c r="O58" s="448"/>
      <c r="P58" s="448"/>
      <c r="Q58" s="448"/>
      <c r="R58" s="448"/>
    </row>
    <row r="59" spans="1:18" s="314" customFormat="1" x14ac:dyDescent="0.25">
      <c r="A59" s="341"/>
      <c r="B59" s="335" t="s">
        <v>456</v>
      </c>
      <c r="C59" s="333" t="s">
        <v>457</v>
      </c>
      <c r="D59" s="334"/>
      <c r="E59" s="291"/>
      <c r="F59" s="331"/>
      <c r="G59" s="328"/>
      <c r="H59" s="341"/>
      <c r="I59" s="448"/>
      <c r="J59" s="442"/>
      <c r="K59" s="448"/>
      <c r="L59" s="449"/>
      <c r="M59" s="449"/>
      <c r="N59" s="448"/>
      <c r="O59" s="448"/>
      <c r="P59" s="448"/>
      <c r="Q59" s="448"/>
      <c r="R59" s="448"/>
    </row>
    <row r="60" spans="1:18" s="314" customFormat="1" x14ac:dyDescent="0.25">
      <c r="A60" s="341"/>
      <c r="B60" s="335"/>
      <c r="C60" s="333"/>
      <c r="D60" s="326"/>
      <c r="E60" s="291"/>
      <c r="F60" s="331"/>
      <c r="G60" s="328"/>
      <c r="H60" s="341"/>
      <c r="I60" s="448"/>
      <c r="J60" s="442"/>
      <c r="K60" s="448"/>
      <c r="L60" s="449"/>
      <c r="M60" s="449"/>
      <c r="N60" s="448"/>
      <c r="O60" s="448"/>
      <c r="P60" s="448"/>
      <c r="Q60" s="448"/>
      <c r="R60" s="448"/>
    </row>
    <row r="61" spans="1:18" s="314" customFormat="1" ht="26.4" x14ac:dyDescent="0.25">
      <c r="A61" s="341"/>
      <c r="B61" s="353" t="s">
        <v>34</v>
      </c>
      <c r="C61" s="333" t="s">
        <v>458</v>
      </c>
      <c r="D61" s="334" t="s">
        <v>6</v>
      </c>
      <c r="E61" s="291">
        <v>150</v>
      </c>
      <c r="F61" s="425"/>
      <c r="G61" s="426"/>
      <c r="H61" s="341"/>
      <c r="I61" s="441"/>
      <c r="J61" s="442"/>
      <c r="K61" s="448"/>
      <c r="L61" s="449"/>
      <c r="M61" s="449"/>
      <c r="N61" s="448"/>
      <c r="O61" s="448"/>
      <c r="P61" s="448"/>
      <c r="Q61" s="448"/>
      <c r="R61" s="448"/>
    </row>
    <row r="62" spans="1:18" s="314" customFormat="1" x14ac:dyDescent="0.25">
      <c r="A62" s="341"/>
      <c r="B62" s="335"/>
      <c r="C62" s="333"/>
      <c r="D62" s="326"/>
      <c r="E62" s="291" t="s">
        <v>396</v>
      </c>
      <c r="F62" s="425"/>
      <c r="G62" s="426"/>
      <c r="H62" s="341"/>
      <c r="I62" s="441"/>
      <c r="J62" s="442"/>
      <c r="K62" s="448"/>
      <c r="L62" s="449"/>
      <c r="M62" s="449"/>
      <c r="N62" s="448"/>
      <c r="O62" s="448"/>
      <c r="P62" s="448"/>
      <c r="Q62" s="448"/>
      <c r="R62" s="448"/>
    </row>
    <row r="63" spans="1:18" s="314" customFormat="1" ht="39.6" x14ac:dyDescent="0.25">
      <c r="A63" s="341"/>
      <c r="B63" s="332" t="s">
        <v>459</v>
      </c>
      <c r="C63" s="333" t="s">
        <v>460</v>
      </c>
      <c r="D63" s="334" t="s">
        <v>6</v>
      </c>
      <c r="E63" s="291">
        <v>200</v>
      </c>
      <c r="F63" s="425"/>
      <c r="G63" s="426"/>
      <c r="H63" s="341"/>
      <c r="I63" s="441"/>
      <c r="J63" s="442"/>
      <c r="K63" s="448"/>
      <c r="L63" s="449"/>
      <c r="M63" s="449"/>
      <c r="N63" s="448"/>
      <c r="O63" s="448"/>
      <c r="P63" s="448"/>
      <c r="Q63" s="448"/>
      <c r="R63" s="448"/>
    </row>
    <row r="64" spans="1:18" s="314" customFormat="1" x14ac:dyDescent="0.25">
      <c r="A64" s="341"/>
      <c r="B64" s="335"/>
      <c r="C64" s="333"/>
      <c r="D64" s="326"/>
      <c r="E64" s="291" t="s">
        <v>396</v>
      </c>
      <c r="F64" s="425"/>
      <c r="G64" s="426"/>
      <c r="H64" s="341"/>
      <c r="I64" s="441"/>
      <c r="J64" s="442"/>
      <c r="K64" s="448"/>
      <c r="L64" s="449"/>
      <c r="M64" s="449"/>
      <c r="N64" s="448"/>
      <c r="O64" s="448"/>
      <c r="P64" s="448"/>
      <c r="Q64" s="448"/>
      <c r="R64" s="448"/>
    </row>
    <row r="65" spans="1:18" s="314" customFormat="1" x14ac:dyDescent="0.25">
      <c r="A65" s="341"/>
      <c r="B65" s="332" t="s">
        <v>461</v>
      </c>
      <c r="C65" s="336" t="s">
        <v>462</v>
      </c>
      <c r="D65" s="338"/>
      <c r="E65" s="291" t="s">
        <v>396</v>
      </c>
      <c r="F65" s="425"/>
      <c r="G65" s="426"/>
      <c r="H65" s="341"/>
      <c r="I65" s="441"/>
      <c r="J65" s="442"/>
      <c r="K65" s="448"/>
      <c r="L65" s="449"/>
      <c r="M65" s="449"/>
      <c r="N65" s="448"/>
      <c r="O65" s="448"/>
      <c r="P65" s="448"/>
      <c r="Q65" s="448"/>
      <c r="R65" s="448"/>
    </row>
    <row r="66" spans="1:18" s="314" customFormat="1" x14ac:dyDescent="0.25">
      <c r="A66" s="341"/>
      <c r="B66" s="335"/>
      <c r="C66" s="337"/>
      <c r="D66" s="338"/>
      <c r="E66" s="291" t="s">
        <v>396</v>
      </c>
      <c r="F66" s="425"/>
      <c r="G66" s="426"/>
      <c r="H66" s="341"/>
      <c r="I66" s="441"/>
      <c r="J66" s="442"/>
      <c r="K66" s="448"/>
      <c r="L66" s="449"/>
      <c r="M66" s="449"/>
      <c r="N66" s="448"/>
      <c r="O66" s="448"/>
      <c r="P66" s="448"/>
      <c r="Q66" s="448"/>
      <c r="R66" s="448"/>
    </row>
    <row r="67" spans="1:18" s="314" customFormat="1" x14ac:dyDescent="0.25">
      <c r="A67" s="341"/>
      <c r="B67" s="335" t="s">
        <v>463</v>
      </c>
      <c r="C67" s="333" t="s">
        <v>464</v>
      </c>
      <c r="D67" s="334" t="s">
        <v>7</v>
      </c>
      <c r="E67" s="354">
        <v>0.6</v>
      </c>
      <c r="F67" s="425"/>
      <c r="G67" s="426"/>
      <c r="H67" s="341"/>
      <c r="I67" s="441"/>
      <c r="J67" s="442"/>
      <c r="K67" s="448"/>
      <c r="L67" s="449"/>
      <c r="M67" s="449"/>
      <c r="N67" s="448"/>
      <c r="O67" s="448"/>
      <c r="P67" s="448"/>
      <c r="Q67" s="448"/>
      <c r="R67" s="448"/>
    </row>
    <row r="68" spans="1:18" s="314" customFormat="1" x14ac:dyDescent="0.25">
      <c r="A68" s="341"/>
      <c r="B68" s="335"/>
      <c r="C68" s="333"/>
      <c r="D68" s="326"/>
      <c r="E68" s="354" t="s">
        <v>396</v>
      </c>
      <c r="F68" s="425"/>
      <c r="G68" s="426"/>
      <c r="H68" s="341"/>
      <c r="I68" s="441"/>
      <c r="J68" s="442"/>
      <c r="K68" s="448"/>
      <c r="L68" s="449"/>
      <c r="M68" s="449"/>
      <c r="N68" s="448"/>
      <c r="O68" s="448"/>
      <c r="P68" s="448"/>
      <c r="Q68" s="448"/>
      <c r="R68" s="448"/>
    </row>
    <row r="69" spans="1:18" s="314" customFormat="1" x14ac:dyDescent="0.25">
      <c r="A69" s="341"/>
      <c r="B69" s="353" t="s">
        <v>465</v>
      </c>
      <c r="C69" s="333" t="s">
        <v>466</v>
      </c>
      <c r="D69" s="334" t="s">
        <v>7</v>
      </c>
      <c r="E69" s="354">
        <v>0.25</v>
      </c>
      <c r="F69" s="425"/>
      <c r="G69" s="426"/>
      <c r="H69" s="341"/>
      <c r="I69" s="441"/>
      <c r="J69" s="442"/>
      <c r="K69" s="448"/>
      <c r="L69" s="449"/>
      <c r="M69" s="449"/>
      <c r="N69" s="448"/>
      <c r="O69" s="448"/>
      <c r="P69" s="448"/>
      <c r="Q69" s="448"/>
      <c r="R69" s="448"/>
    </row>
    <row r="70" spans="1:18" s="314" customFormat="1" x14ac:dyDescent="0.25">
      <c r="A70" s="341"/>
      <c r="B70" s="335"/>
      <c r="C70" s="337"/>
      <c r="D70" s="338"/>
      <c r="E70" s="291" t="s">
        <v>396</v>
      </c>
      <c r="F70" s="425"/>
      <c r="G70" s="426"/>
      <c r="H70" s="341"/>
      <c r="I70" s="441"/>
      <c r="J70" s="442"/>
      <c r="K70" s="448"/>
      <c r="L70" s="449"/>
      <c r="M70" s="449"/>
      <c r="N70" s="448"/>
      <c r="O70" s="448"/>
      <c r="P70" s="448"/>
      <c r="Q70" s="448"/>
      <c r="R70" s="448"/>
    </row>
    <row r="71" spans="1:18" s="314" customFormat="1" x14ac:dyDescent="0.25">
      <c r="A71" s="341"/>
      <c r="B71" s="353" t="s">
        <v>467</v>
      </c>
      <c r="C71" s="336" t="s">
        <v>468</v>
      </c>
      <c r="D71" s="338" t="s">
        <v>24</v>
      </c>
      <c r="E71" s="291">
        <v>150</v>
      </c>
      <c r="F71" s="425"/>
      <c r="G71" s="426"/>
      <c r="H71" s="341"/>
      <c r="I71" s="441"/>
      <c r="J71" s="442"/>
      <c r="K71" s="448"/>
      <c r="L71" s="449"/>
      <c r="M71" s="449"/>
      <c r="N71" s="448"/>
      <c r="O71" s="448"/>
      <c r="P71" s="448"/>
      <c r="Q71" s="448"/>
      <c r="R71" s="448"/>
    </row>
    <row r="72" spans="1:18" s="314" customFormat="1" x14ac:dyDescent="0.25">
      <c r="A72" s="341"/>
      <c r="B72" s="335"/>
      <c r="C72" s="337"/>
      <c r="D72" s="338"/>
      <c r="E72" s="291" t="s">
        <v>396</v>
      </c>
      <c r="F72" s="425"/>
      <c r="G72" s="426"/>
      <c r="H72" s="341"/>
      <c r="I72" s="441"/>
      <c r="J72" s="442"/>
      <c r="K72" s="448"/>
      <c r="L72" s="449"/>
      <c r="M72" s="449"/>
      <c r="N72" s="448"/>
      <c r="O72" s="448"/>
      <c r="P72" s="448"/>
      <c r="Q72" s="448"/>
      <c r="R72" s="448"/>
    </row>
    <row r="73" spans="1:18" s="314" customFormat="1" x14ac:dyDescent="0.25">
      <c r="A73" s="341"/>
      <c r="B73" s="335" t="s">
        <v>469</v>
      </c>
      <c r="C73" s="333" t="s">
        <v>470</v>
      </c>
      <c r="D73" s="334"/>
      <c r="E73" s="291" t="s">
        <v>396</v>
      </c>
      <c r="F73" s="425"/>
      <c r="G73" s="426"/>
      <c r="H73" s="341"/>
      <c r="I73" s="441"/>
      <c r="J73" s="442"/>
      <c r="K73" s="448"/>
      <c r="L73" s="449"/>
      <c r="M73" s="449"/>
      <c r="N73" s="448"/>
      <c r="O73" s="448"/>
      <c r="P73" s="448"/>
      <c r="Q73" s="448"/>
      <c r="R73" s="448"/>
    </row>
    <row r="74" spans="1:18" s="314" customFormat="1" x14ac:dyDescent="0.25">
      <c r="A74" s="341"/>
      <c r="B74" s="335"/>
      <c r="C74" s="333"/>
      <c r="D74" s="326"/>
      <c r="E74" s="291" t="s">
        <v>396</v>
      </c>
      <c r="F74" s="425"/>
      <c r="G74" s="426"/>
      <c r="H74" s="341"/>
      <c r="I74" s="441"/>
      <c r="J74" s="442"/>
      <c r="K74" s="448"/>
      <c r="L74" s="449"/>
      <c r="M74" s="449"/>
      <c r="N74" s="448"/>
      <c r="O74" s="448"/>
      <c r="P74" s="448"/>
      <c r="Q74" s="448"/>
      <c r="R74" s="448"/>
    </row>
    <row r="75" spans="1:18" s="314" customFormat="1" ht="30.9" customHeight="1" x14ac:dyDescent="0.25">
      <c r="A75" s="341"/>
      <c r="B75" s="353" t="s">
        <v>471</v>
      </c>
      <c r="C75" s="333" t="s">
        <v>472</v>
      </c>
      <c r="D75" s="334" t="s">
        <v>33</v>
      </c>
      <c r="E75" s="291">
        <v>10</v>
      </c>
      <c r="F75" s="425"/>
      <c r="G75" s="426"/>
      <c r="H75" s="341"/>
      <c r="I75" s="441"/>
      <c r="J75" s="442"/>
      <c r="K75" s="448"/>
      <c r="L75" s="449"/>
      <c r="M75" s="449"/>
      <c r="N75" s="448"/>
      <c r="O75" s="448"/>
      <c r="P75" s="448"/>
      <c r="Q75" s="448"/>
      <c r="R75" s="448"/>
    </row>
    <row r="76" spans="1:18" s="314" customFormat="1" x14ac:dyDescent="0.25">
      <c r="A76" s="341"/>
      <c r="B76" s="332"/>
      <c r="C76" s="333"/>
      <c r="D76" s="326"/>
      <c r="E76" s="291"/>
      <c r="F76" s="437"/>
      <c r="G76" s="426"/>
      <c r="H76" s="341"/>
      <c r="I76" s="448"/>
      <c r="J76" s="442"/>
      <c r="K76" s="448"/>
      <c r="L76" s="449"/>
      <c r="M76" s="449"/>
      <c r="N76" s="448"/>
      <c r="O76" s="448"/>
      <c r="P76" s="448"/>
      <c r="Q76" s="448"/>
      <c r="R76" s="448"/>
    </row>
    <row r="77" spans="1:18" s="315" customFormat="1" ht="19.5" customHeight="1" x14ac:dyDescent="0.25">
      <c r="A77" s="366"/>
      <c r="B77" s="345">
        <f>$B$10</f>
        <v>0</v>
      </c>
      <c r="C77" s="29" t="str">
        <f>"TOTAL CARRIED FORWARD"&amp;IF(G77=G$1," TO SUMMARY (Page C"&amp;Page_A&amp;")","")</f>
        <v>TOTAL CARRIED FORWARD TO SUMMARY (Page C50)</v>
      </c>
      <c r="D77" s="347"/>
      <c r="E77" s="348"/>
      <c r="F77" s="438"/>
      <c r="G77" s="439"/>
      <c r="H77" s="359"/>
      <c r="I77" s="424"/>
      <c r="J77" s="450"/>
      <c r="K77" s="359"/>
      <c r="L77" s="424"/>
      <c r="M77" s="424"/>
      <c r="N77" s="424"/>
      <c r="O77" s="424"/>
      <c r="P77" s="424"/>
      <c r="Q77" s="424"/>
      <c r="R77" s="424"/>
    </row>
    <row r="78" spans="1:18" x14ac:dyDescent="0.25">
      <c r="A78" s="369"/>
      <c r="B78" s="388"/>
      <c r="C78" s="344"/>
      <c r="D78" s="389"/>
      <c r="E78" s="389"/>
      <c r="F78" s="446"/>
      <c r="G78" s="447"/>
      <c r="H78" s="387"/>
    </row>
    <row r="79" spans="1:18" x14ac:dyDescent="0.25">
      <c r="A79" s="369"/>
      <c r="B79" s="388"/>
      <c r="C79" s="344"/>
      <c r="D79" s="389"/>
      <c r="E79" s="389"/>
      <c r="F79" s="369"/>
      <c r="G79" s="387"/>
      <c r="H79" s="387"/>
    </row>
  </sheetData>
  <mergeCells count="11">
    <mergeCell ref="B52:F52"/>
    <mergeCell ref="G52:G55"/>
    <mergeCell ref="B53:F55"/>
    <mergeCell ref="E2:G2"/>
    <mergeCell ref="B5:F5"/>
    <mergeCell ref="G5:G8"/>
    <mergeCell ref="B6:F8"/>
    <mergeCell ref="B49:D49"/>
    <mergeCell ref="E49:G51"/>
    <mergeCell ref="B50:D50"/>
    <mergeCell ref="B51:D51"/>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rowBreaks count="1" manualBreakCount="1">
    <brk id="48" max="7" man="1"/>
  </rowBreaks>
  <extLst>
    <ext xmlns:x14="http://schemas.microsoft.com/office/spreadsheetml/2009/9/main" uri="{78C0D931-6437-407d-A8EE-F0AAD7539E65}">
      <x14:conditionalFormattings>
        <x14:conditionalFormatting xmlns:xm="http://schemas.microsoft.com/office/excel/2006/main">
          <x14:cfRule type="expression" priority="7" id="{1C7C66B8-DB6B-478E-93E5-BB28577DCFCE}">
            <xm:f>AND(Information!$C$8=FALSE,$D46&lt;&gt;"P C Sum",$D46&lt;&gt;"PC Sum",$D46&lt;&gt;"P Sum",$D46&lt;&gt;"Prov Sum")</xm:f>
            <x14:dxf>
              <font>
                <strike val="0"/>
                <color theme="0"/>
              </font>
              <numFmt numFmtId="4" formatCode="#,##0.00"/>
            </x14:dxf>
          </x14:cfRule>
          <xm:sqref>F46:G46</xm:sqref>
        </x14:conditionalFormatting>
        <x14:conditionalFormatting xmlns:xm="http://schemas.microsoft.com/office/excel/2006/main">
          <x14:cfRule type="expression" priority="6" id="{20353B23-9002-470D-A6AC-78D61DAC44AE}">
            <xm:f>AND(Information!$C$8=FALSE,$D48&lt;&gt;"P C Sum",$D48&lt;&gt;"PC Sum",$D48&lt;&gt;"P Sum",$D48&lt;&gt;"Prov Sum")</xm:f>
            <x14:dxf>
              <font>
                <strike val="0"/>
                <color theme="0"/>
              </font>
              <numFmt numFmtId="4" formatCode="#,##0.00"/>
            </x14:dxf>
          </x14:cfRule>
          <xm:sqref>G48</xm:sqref>
        </x14:conditionalFormatting>
        <x14:conditionalFormatting xmlns:xm="http://schemas.microsoft.com/office/excel/2006/main">
          <x14:cfRule type="expression" priority="5" id="{94682B53-F477-4E92-9BC4-E5D5721CD885}">
            <xm:f>AND(Information!$C$8=FALSE,$D57&lt;&gt;"P C Sum",$D57&lt;&gt;"PC Sum",$D57&lt;&gt;"P Sum",$D57&lt;&gt;"Prov Sum")</xm:f>
            <x14:dxf>
              <font>
                <strike val="0"/>
                <color theme="0"/>
              </font>
              <numFmt numFmtId="4" formatCode="#,##0.00"/>
            </x14:dxf>
          </x14:cfRule>
          <xm:sqref>G57</xm:sqref>
        </x14:conditionalFormatting>
        <x14:conditionalFormatting xmlns:xm="http://schemas.microsoft.com/office/excel/2006/main">
          <x14:cfRule type="expression" priority="4" id="{437B08B6-ADCB-43CB-AA77-9FDF63D86078}">
            <xm:f>AND(Information!$C$8=FALSE,$D75&lt;&gt;"P C Sum",$D75&lt;&gt;"PC Sum",$D75&lt;&gt;"P Sum",$D75&lt;&gt;"Prov Sum")</xm:f>
            <x14:dxf>
              <font>
                <strike val="0"/>
                <color theme="0"/>
              </font>
              <numFmt numFmtId="4" formatCode="#,##0.00"/>
            </x14:dxf>
          </x14:cfRule>
          <xm:sqref>F75:G75</xm:sqref>
        </x14:conditionalFormatting>
        <x14:conditionalFormatting xmlns:xm="http://schemas.microsoft.com/office/excel/2006/main">
          <x14:cfRule type="expression" priority="3" id="{B20CBDAE-5DDF-475A-8FE1-1C1D90AF9B36}">
            <xm:f>AND(Information!$C$8=FALSE,$D77&lt;&gt;"P C Sum",$D77&lt;&gt;"PC Sum",$D77&lt;&gt;"P Sum",$D77&lt;&gt;"Prov Sum")</xm:f>
            <x14:dxf>
              <font>
                <strike val="0"/>
                <color theme="0"/>
              </font>
              <numFmt numFmtId="4" formatCode="#,##0.00"/>
            </x14:dxf>
          </x14:cfRule>
          <xm:sqref>G77</xm:sqref>
        </x14:conditionalFormatting>
        <x14:conditionalFormatting xmlns:xm="http://schemas.microsoft.com/office/excel/2006/main">
          <x14:cfRule type="expression" priority="2" id="{7C24E18B-D18D-4BB6-BFD4-D23CC151D50F}">
            <xm:f>AND(Information!$C$8=FALSE,$D59&lt;&gt;"P C Sum",$D59&lt;&gt;"PC Sum",$D59&lt;&gt;"P Sum",$D59&lt;&gt;"Prov Sum")</xm:f>
            <x14:dxf>
              <font>
                <strike val="0"/>
                <color theme="0"/>
              </font>
              <numFmt numFmtId="4" formatCode="#,##0.00"/>
            </x14:dxf>
          </x14:cfRule>
          <xm:sqref>F59:G74</xm:sqref>
        </x14:conditionalFormatting>
        <x14:conditionalFormatting xmlns:xm="http://schemas.microsoft.com/office/excel/2006/main">
          <x14:cfRule type="expression" priority="1" id="{C8CEAE6C-AA5A-48D5-B520-B31A97664A40}">
            <xm:f>AND(Information!$C$8=FALSE,$D11&lt;&gt;"P C Sum",$D11&lt;&gt;"PC Sum",$D11&lt;&gt;"P Sum",$D11&lt;&gt;"Prov Sum")</xm:f>
            <x14:dxf>
              <font>
                <strike val="0"/>
                <color theme="0"/>
              </font>
              <numFmt numFmtId="4" formatCode="#,##0.00"/>
            </x14:dxf>
          </x14:cfRule>
          <xm:sqref>F11:G45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8B9B-EAAA-4436-B5E8-0B6938D0FE30}">
  <sheetPr codeName="Sheet26">
    <tabColor rgb="FF00B050"/>
  </sheetPr>
  <dimension ref="B1:O60"/>
  <sheetViews>
    <sheetView view="pageLayout" topLeftCell="A4" zoomScaleNormal="125" zoomScaleSheetLayoutView="100" workbookViewId="0">
      <selection activeCell="E70" sqref="E70"/>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6.88671875" style="1"/>
    <col min="11" max="11" width="10.6640625" style="1" bestFit="1" customWidth="1"/>
    <col min="12" max="16384" width="6.88671875" style="1"/>
  </cols>
  <sheetData>
    <row r="1" spans="2:15" x14ac:dyDescent="0.25">
      <c r="G1" s="159">
        <f>MAX(G9:G493)</f>
        <v>0</v>
      </c>
    </row>
    <row r="2" spans="2:15" x14ac:dyDescent="0.25">
      <c r="B2" s="81" t="str">
        <f>Client1</f>
        <v>Province of KwaZulu-Natal</v>
      </c>
      <c r="C2" s="82"/>
      <c r="D2" s="56"/>
      <c r="E2" s="495" t="str">
        <f>"Contract No. "&amp;ContractNo</f>
        <v>Contract No. ZNB01208/00000/00/PMC/INF/21/T</v>
      </c>
      <c r="F2" s="495"/>
      <c r="G2" s="495"/>
      <c r="J2" s="394"/>
      <c r="K2" s="394"/>
      <c r="L2" s="394"/>
      <c r="M2" s="395"/>
      <c r="N2" s="57"/>
      <c r="O2" s="57"/>
    </row>
    <row r="3" spans="2:15" x14ac:dyDescent="0.25">
      <c r="B3" s="80" t="str">
        <f>Client2</f>
        <v>Department of Transport</v>
      </c>
      <c r="C3" s="82"/>
      <c r="D3" s="56"/>
      <c r="E3" s="56"/>
      <c r="F3" s="57"/>
      <c r="G3" s="83"/>
      <c r="J3" s="57"/>
      <c r="K3" s="57"/>
      <c r="L3" s="57"/>
      <c r="M3" s="57"/>
      <c r="N3" s="57"/>
      <c r="O3" s="57"/>
    </row>
    <row r="4" spans="2:15" x14ac:dyDescent="0.25">
      <c r="B4" s="58"/>
      <c r="C4" s="58"/>
      <c r="D4" s="59"/>
      <c r="E4" s="59"/>
      <c r="F4" s="60"/>
      <c r="G4" s="84"/>
      <c r="J4" s="57"/>
      <c r="K4" s="57"/>
      <c r="L4" s="57"/>
      <c r="M4" s="57"/>
      <c r="N4" s="57"/>
      <c r="O4" s="57"/>
    </row>
    <row r="5" spans="2:15" x14ac:dyDescent="0.25">
      <c r="B5" s="493" t="s">
        <v>8</v>
      </c>
      <c r="C5" s="494"/>
      <c r="D5" s="494"/>
      <c r="E5" s="494"/>
      <c r="F5" s="494"/>
      <c r="G5" s="490" t="str">
        <f>"CHAPTER "&amp;B11</f>
        <v>CHAPTER C8.5</v>
      </c>
      <c r="H5" s="6"/>
      <c r="J5" s="57"/>
      <c r="K5" s="57"/>
      <c r="L5" s="57"/>
      <c r="M5" s="57"/>
      <c r="N5" s="57"/>
      <c r="O5" s="57"/>
    </row>
    <row r="6" spans="2:15" ht="7.5" customHeight="1" x14ac:dyDescent="0.25">
      <c r="B6" s="486" t="str">
        <f>ContractDescription</f>
        <v>PROVISION OF ROUTINE AND SAFETY MAINTENANCE ON VARIOUS ROADS WITHIN THE LOTHENI ZONE - VULINDLELA AREA OFFICE</v>
      </c>
      <c r="C6" s="487"/>
      <c r="D6" s="487"/>
      <c r="E6" s="487"/>
      <c r="F6" s="487"/>
      <c r="G6" s="491"/>
      <c r="H6" s="8"/>
      <c r="J6" s="57"/>
      <c r="K6" s="57"/>
      <c r="L6" s="57"/>
      <c r="M6" s="57"/>
      <c r="N6" s="57"/>
      <c r="O6" s="57"/>
    </row>
    <row r="7" spans="2:15" ht="12.75" customHeight="1" x14ac:dyDescent="0.25">
      <c r="B7" s="486"/>
      <c r="C7" s="487"/>
      <c r="D7" s="487"/>
      <c r="E7" s="487"/>
      <c r="F7" s="487"/>
      <c r="G7" s="491"/>
      <c r="H7" s="8"/>
      <c r="J7" s="57"/>
      <c r="K7" s="57"/>
      <c r="L7" s="57"/>
      <c r="M7" s="57"/>
      <c r="N7" s="57"/>
      <c r="O7" s="57"/>
    </row>
    <row r="8" spans="2:15" ht="7.5" customHeight="1" x14ac:dyDescent="0.25">
      <c r="B8" s="488"/>
      <c r="C8" s="489"/>
      <c r="D8" s="489"/>
      <c r="E8" s="489"/>
      <c r="F8" s="489"/>
      <c r="G8" s="492"/>
      <c r="H8" s="8"/>
      <c r="J8" s="57"/>
      <c r="K8" s="57"/>
      <c r="L8" s="57"/>
      <c r="M8" s="57"/>
      <c r="N8" s="57"/>
      <c r="O8" s="57"/>
    </row>
    <row r="9" spans="2:15" s="9" customFormat="1" ht="24.9" customHeight="1" x14ac:dyDescent="0.25">
      <c r="B9" s="10" t="s">
        <v>0</v>
      </c>
      <c r="C9" s="11" t="s">
        <v>1</v>
      </c>
      <c r="D9" s="11" t="s">
        <v>2</v>
      </c>
      <c r="E9" s="11" t="s">
        <v>3</v>
      </c>
      <c r="F9" s="11" t="s">
        <v>4</v>
      </c>
      <c r="G9" s="11" t="s">
        <v>5</v>
      </c>
      <c r="H9" s="12"/>
      <c r="J9" s="397"/>
      <c r="K9" s="397"/>
      <c r="L9" s="397"/>
      <c r="M9" s="397"/>
      <c r="N9" s="412"/>
      <c r="O9" s="412"/>
    </row>
    <row r="10" spans="2:15" x14ac:dyDescent="0.25">
      <c r="B10" s="42"/>
      <c r="C10" s="290"/>
      <c r="D10" s="15"/>
      <c r="E10" s="15"/>
      <c r="F10" s="16"/>
      <c r="G10" s="23" t="str">
        <f t="shared" ref="G10:G14" si="0">IF(D10="","",E10*F10)</f>
        <v/>
      </c>
      <c r="H10" s="18"/>
      <c r="J10" s="398"/>
      <c r="K10" s="398"/>
      <c r="L10" s="398"/>
      <c r="M10" s="398"/>
      <c r="N10" s="57"/>
      <c r="O10" s="57"/>
    </row>
    <row r="11" spans="2:15" x14ac:dyDescent="0.25">
      <c r="B11" s="19" t="s">
        <v>386</v>
      </c>
      <c r="C11" s="20" t="s">
        <v>387</v>
      </c>
      <c r="D11" s="21"/>
      <c r="E11" s="21"/>
      <c r="F11" s="16"/>
      <c r="G11" s="23"/>
      <c r="H11" s="37"/>
      <c r="J11" s="399"/>
      <c r="K11" s="399"/>
      <c r="L11" s="399"/>
      <c r="M11" s="399"/>
      <c r="N11" s="57"/>
      <c r="O11" s="57"/>
    </row>
    <row r="12" spans="2:15" x14ac:dyDescent="0.25">
      <c r="B12" s="19"/>
      <c r="C12" s="20"/>
      <c r="D12" s="21"/>
      <c r="E12" s="21"/>
      <c r="F12" s="16"/>
      <c r="G12" s="23" t="str">
        <f t="shared" si="0"/>
        <v/>
      </c>
      <c r="H12" s="37"/>
      <c r="J12" s="399"/>
      <c r="K12" s="399"/>
      <c r="L12" s="399"/>
      <c r="M12" s="399"/>
      <c r="N12" s="57"/>
      <c r="O12" s="57"/>
    </row>
    <row r="13" spans="2:15" x14ac:dyDescent="0.25">
      <c r="B13" s="70" t="s">
        <v>388</v>
      </c>
      <c r="C13" s="155" t="s">
        <v>389</v>
      </c>
      <c r="D13" s="67"/>
      <c r="E13" s="21"/>
      <c r="F13" s="16"/>
      <c r="G13" s="23" t="str">
        <f t="shared" si="0"/>
        <v/>
      </c>
      <c r="H13" s="37"/>
      <c r="J13" s="415"/>
      <c r="K13" s="57"/>
      <c r="L13" s="415"/>
      <c r="M13" s="415"/>
      <c r="N13" s="57"/>
      <c r="O13" s="57"/>
    </row>
    <row r="14" spans="2:15" x14ac:dyDescent="0.25">
      <c r="B14" s="70"/>
      <c r="C14" s="155"/>
      <c r="D14" s="67"/>
      <c r="E14" s="22"/>
      <c r="F14" s="16"/>
      <c r="G14" s="23" t="str">
        <f t="shared" si="0"/>
        <v/>
      </c>
      <c r="H14" s="37"/>
      <c r="J14" s="399"/>
      <c r="K14" s="57"/>
      <c r="L14" s="399"/>
      <c r="M14" s="399"/>
      <c r="N14" s="57"/>
      <c r="O14" s="57"/>
    </row>
    <row r="15" spans="2:15" x14ac:dyDescent="0.25">
      <c r="B15" s="158" t="s">
        <v>34</v>
      </c>
      <c r="C15" s="155" t="s">
        <v>390</v>
      </c>
      <c r="D15" s="67" t="s">
        <v>6</v>
      </c>
      <c r="E15" s="22">
        <v>4000</v>
      </c>
      <c r="F15" s="406"/>
      <c r="G15" s="407"/>
      <c r="J15" s="399"/>
      <c r="K15" s="57"/>
      <c r="L15" s="399"/>
      <c r="M15" s="399"/>
      <c r="N15" s="57"/>
      <c r="O15" s="57"/>
    </row>
    <row r="16" spans="2:15" x14ac:dyDescent="0.25">
      <c r="B16" s="70"/>
      <c r="C16" s="155"/>
      <c r="D16" s="67"/>
      <c r="E16" s="22"/>
      <c r="F16" s="406"/>
      <c r="G16" s="407"/>
      <c r="J16" s="399"/>
      <c r="K16" s="57"/>
      <c r="L16" s="399"/>
      <c r="M16" s="399"/>
      <c r="N16" s="57"/>
      <c r="O16" s="57"/>
    </row>
    <row r="17" spans="2:15" x14ac:dyDescent="0.25">
      <c r="B17" s="70" t="s">
        <v>391</v>
      </c>
      <c r="C17" s="155" t="s">
        <v>394</v>
      </c>
      <c r="D17" s="67" t="s">
        <v>142</v>
      </c>
      <c r="E17" s="22">
        <v>75</v>
      </c>
      <c r="F17" s="406"/>
      <c r="G17" s="407"/>
      <c r="H17" s="38"/>
      <c r="J17" s="399"/>
      <c r="K17" s="57"/>
      <c r="L17" s="399"/>
      <c r="M17" s="399"/>
      <c r="N17" s="57"/>
      <c r="O17" s="57"/>
    </row>
    <row r="18" spans="2:15" x14ac:dyDescent="0.25">
      <c r="B18" s="70"/>
      <c r="C18" s="155"/>
      <c r="D18" s="67"/>
      <c r="E18" s="24"/>
      <c r="F18" s="406"/>
      <c r="G18" s="407"/>
      <c r="H18" s="18"/>
      <c r="J18" s="399"/>
      <c r="K18" s="57"/>
      <c r="L18" s="399"/>
      <c r="M18" s="399"/>
      <c r="N18" s="57"/>
      <c r="O18" s="57"/>
    </row>
    <row r="19" spans="2:15" s="34" customFormat="1" x14ac:dyDescent="0.25">
      <c r="B19" s="70" t="s">
        <v>392</v>
      </c>
      <c r="C19" s="155" t="s">
        <v>393</v>
      </c>
      <c r="D19" s="67"/>
      <c r="E19" s="24"/>
      <c r="F19" s="406"/>
      <c r="G19" s="407"/>
      <c r="H19" s="18"/>
      <c r="J19" s="399"/>
      <c r="K19" s="57"/>
      <c r="L19" s="399"/>
      <c r="M19" s="399"/>
      <c r="N19" s="265"/>
      <c r="O19" s="265"/>
    </row>
    <row r="20" spans="2:15" x14ac:dyDescent="0.25">
      <c r="B20" s="70"/>
      <c r="C20" s="155"/>
      <c r="D20" s="67"/>
      <c r="E20" s="22"/>
      <c r="F20" s="406"/>
      <c r="G20" s="407"/>
      <c r="H20" s="38"/>
      <c r="J20" s="399"/>
      <c r="K20" s="57"/>
      <c r="L20" s="399"/>
      <c r="M20" s="399"/>
      <c r="N20" s="57"/>
      <c r="O20" s="57"/>
    </row>
    <row r="21" spans="2:15" ht="26.4" x14ac:dyDescent="0.25">
      <c r="B21" s="158" t="s">
        <v>34</v>
      </c>
      <c r="C21" s="155" t="s">
        <v>395</v>
      </c>
      <c r="D21" s="67" t="s">
        <v>142</v>
      </c>
      <c r="E21" s="22">
        <v>150</v>
      </c>
      <c r="F21" s="406"/>
      <c r="G21" s="407"/>
      <c r="H21" s="38"/>
      <c r="J21" s="399"/>
      <c r="K21" s="57"/>
      <c r="L21" s="399"/>
      <c r="M21" s="399"/>
      <c r="N21" s="57"/>
      <c r="O21" s="57"/>
    </row>
    <row r="22" spans="2:15" x14ac:dyDescent="0.25">
      <c r="B22" s="158"/>
      <c r="C22" s="155"/>
      <c r="D22" s="67"/>
      <c r="E22" s="22"/>
      <c r="F22" s="406"/>
      <c r="G22" s="407"/>
      <c r="H22" s="37"/>
      <c r="J22" s="399"/>
      <c r="K22" s="57"/>
      <c r="L22" s="399"/>
      <c r="M22" s="399"/>
      <c r="N22" s="57"/>
      <c r="O22" s="57"/>
    </row>
    <row r="23" spans="2:15" x14ac:dyDescent="0.25">
      <c r="B23" s="42"/>
      <c r="C23" s="14"/>
      <c r="D23" s="21"/>
      <c r="E23" s="21"/>
      <c r="F23" s="406"/>
      <c r="G23" s="407"/>
      <c r="H23" s="37"/>
      <c r="J23" s="399"/>
      <c r="K23" s="57"/>
      <c r="L23" s="399"/>
      <c r="M23" s="399"/>
      <c r="N23" s="57"/>
      <c r="O23" s="57"/>
    </row>
    <row r="24" spans="2:15" x14ac:dyDescent="0.25">
      <c r="B24" s="42"/>
      <c r="C24" s="14"/>
      <c r="D24" s="21"/>
      <c r="E24" s="21"/>
      <c r="F24" s="406"/>
      <c r="G24" s="407"/>
      <c r="H24" s="37"/>
      <c r="J24" s="399"/>
      <c r="K24" s="57"/>
      <c r="L24" s="399"/>
      <c r="M24" s="399"/>
      <c r="N24" s="57"/>
      <c r="O24" s="57"/>
    </row>
    <row r="25" spans="2:15" x14ac:dyDescent="0.25">
      <c r="B25" s="42"/>
      <c r="C25" s="14"/>
      <c r="D25" s="21"/>
      <c r="E25" s="21"/>
      <c r="F25" s="406"/>
      <c r="G25" s="407"/>
      <c r="H25" s="37"/>
      <c r="J25" s="399"/>
      <c r="K25" s="57"/>
      <c r="L25" s="399"/>
      <c r="M25" s="399"/>
      <c r="N25" s="57"/>
      <c r="O25" s="57"/>
    </row>
    <row r="26" spans="2:15" x14ac:dyDescent="0.25">
      <c r="B26" s="42"/>
      <c r="C26" s="14"/>
      <c r="D26" s="21"/>
      <c r="E26" s="21"/>
      <c r="F26" s="406"/>
      <c r="G26" s="407"/>
      <c r="H26" s="37"/>
      <c r="J26" s="399"/>
      <c r="K26" s="57"/>
      <c r="L26" s="399"/>
      <c r="M26" s="399"/>
      <c r="N26" s="57"/>
      <c r="O26" s="57"/>
    </row>
    <row r="27" spans="2:15" x14ac:dyDescent="0.25">
      <c r="B27" s="42"/>
      <c r="C27" s="14"/>
      <c r="D27" s="21"/>
      <c r="E27" s="21"/>
      <c r="F27" s="406"/>
      <c r="G27" s="407"/>
      <c r="H27" s="37"/>
      <c r="J27" s="399"/>
      <c r="K27" s="57"/>
      <c r="L27" s="399"/>
      <c r="M27" s="399"/>
      <c r="N27" s="57"/>
      <c r="O27" s="57"/>
    </row>
    <row r="28" spans="2:15" x14ac:dyDescent="0.25">
      <c r="B28" s="42"/>
      <c r="C28" s="14"/>
      <c r="D28" s="21"/>
      <c r="E28" s="21"/>
      <c r="F28" s="406"/>
      <c r="G28" s="407"/>
      <c r="H28" s="37"/>
      <c r="J28" s="399"/>
      <c r="K28" s="57"/>
      <c r="L28" s="399"/>
      <c r="M28" s="399"/>
      <c r="N28" s="57"/>
      <c r="O28" s="57"/>
    </row>
    <row r="29" spans="2:15" x14ac:dyDescent="0.25">
      <c r="B29" s="42"/>
      <c r="C29" s="14"/>
      <c r="D29" s="21"/>
      <c r="E29" s="21"/>
      <c r="F29" s="406"/>
      <c r="G29" s="407"/>
      <c r="H29" s="37"/>
      <c r="J29" s="399"/>
      <c r="K29" s="57"/>
      <c r="L29" s="399"/>
      <c r="M29" s="399"/>
      <c r="N29" s="57"/>
      <c r="O29" s="57"/>
    </row>
    <row r="30" spans="2:15" x14ac:dyDescent="0.25">
      <c r="B30" s="42"/>
      <c r="C30" s="14"/>
      <c r="D30" s="21"/>
      <c r="E30" s="21"/>
      <c r="F30" s="406"/>
      <c r="G30" s="407"/>
      <c r="H30" s="37"/>
      <c r="J30" s="399"/>
      <c r="K30" s="57"/>
      <c r="L30" s="399"/>
      <c r="M30" s="399"/>
      <c r="N30" s="57"/>
      <c r="O30" s="57"/>
    </row>
    <row r="31" spans="2:15" ht="12" customHeight="1" x14ac:dyDescent="0.25">
      <c r="B31" s="42"/>
      <c r="C31" s="14"/>
      <c r="D31" s="21"/>
      <c r="E31" s="21"/>
      <c r="F31" s="406"/>
      <c r="G31" s="407"/>
      <c r="H31" s="37"/>
      <c r="J31" s="399"/>
      <c r="K31" s="57"/>
      <c r="L31" s="399"/>
      <c r="M31" s="399"/>
      <c r="N31" s="57"/>
      <c r="O31" s="57"/>
    </row>
    <row r="32" spans="2:15" x14ac:dyDescent="0.25">
      <c r="B32" s="42"/>
      <c r="C32" s="14"/>
      <c r="D32" s="21"/>
      <c r="E32" s="21"/>
      <c r="F32" s="406"/>
      <c r="G32" s="407"/>
      <c r="H32" s="37"/>
      <c r="J32" s="399"/>
      <c r="K32" s="57"/>
      <c r="L32" s="399"/>
      <c r="M32" s="399"/>
      <c r="N32" s="57"/>
      <c r="O32" s="57"/>
    </row>
    <row r="33" spans="2:15" ht="12" customHeight="1" x14ac:dyDescent="0.25">
      <c r="B33" s="42"/>
      <c r="C33" s="14"/>
      <c r="D33" s="21"/>
      <c r="E33" s="21"/>
      <c r="F33" s="406"/>
      <c r="G33" s="407"/>
      <c r="H33" s="37"/>
      <c r="J33" s="399"/>
      <c r="K33" s="57"/>
      <c r="L33" s="399"/>
      <c r="M33" s="399"/>
      <c r="N33" s="57"/>
      <c r="O33" s="57"/>
    </row>
    <row r="34" spans="2:15" x14ac:dyDescent="0.25">
      <c r="B34" s="42"/>
      <c r="C34" s="14"/>
      <c r="D34" s="21"/>
      <c r="E34" s="21"/>
      <c r="F34" s="406"/>
      <c r="G34" s="407"/>
      <c r="H34" s="37"/>
      <c r="J34" s="399"/>
      <c r="K34" s="57"/>
      <c r="L34" s="399"/>
      <c r="M34" s="399"/>
      <c r="N34" s="57"/>
      <c r="O34" s="57"/>
    </row>
    <row r="35" spans="2:15" ht="12" customHeight="1" x14ac:dyDescent="0.25">
      <c r="B35" s="42"/>
      <c r="C35" s="14"/>
      <c r="D35" s="21"/>
      <c r="E35" s="21"/>
      <c r="F35" s="406"/>
      <c r="G35" s="407"/>
      <c r="J35" s="399"/>
      <c r="K35" s="57"/>
      <c r="L35" s="399"/>
      <c r="M35" s="399"/>
      <c r="N35" s="57"/>
      <c r="O35" s="57"/>
    </row>
    <row r="36" spans="2:15" x14ac:dyDescent="0.25">
      <c r="B36" s="42"/>
      <c r="C36" s="14"/>
      <c r="D36" s="21"/>
      <c r="E36" s="21"/>
      <c r="F36" s="406"/>
      <c r="G36" s="407"/>
      <c r="H36" s="37"/>
      <c r="J36" s="399"/>
      <c r="K36" s="57"/>
      <c r="L36" s="399"/>
      <c r="M36" s="399"/>
      <c r="N36" s="57"/>
      <c r="O36" s="57"/>
    </row>
    <row r="37" spans="2:15" ht="12" customHeight="1" x14ac:dyDescent="0.25">
      <c r="B37" s="42"/>
      <c r="C37" s="14"/>
      <c r="D37" s="21"/>
      <c r="E37" s="21"/>
      <c r="F37" s="406"/>
      <c r="G37" s="407"/>
      <c r="H37" s="41"/>
      <c r="J37" s="399"/>
      <c r="K37" s="57"/>
      <c r="L37" s="399"/>
      <c r="M37" s="399"/>
      <c r="N37" s="57"/>
      <c r="O37" s="57"/>
    </row>
    <row r="38" spans="2:15" x14ac:dyDescent="0.25">
      <c r="B38" s="42"/>
      <c r="C38" s="14"/>
      <c r="D38" s="21"/>
      <c r="E38" s="21"/>
      <c r="F38" s="406"/>
      <c r="G38" s="407"/>
      <c r="J38" s="399"/>
      <c r="K38" s="57"/>
      <c r="L38" s="399"/>
      <c r="M38" s="399"/>
      <c r="N38" s="57"/>
      <c r="O38" s="57"/>
    </row>
    <row r="39" spans="2:15" ht="12" customHeight="1" x14ac:dyDescent="0.25">
      <c r="B39" s="42"/>
      <c r="C39" s="14"/>
      <c r="D39" s="21"/>
      <c r="E39" s="21"/>
      <c r="F39" s="406"/>
      <c r="G39" s="407"/>
      <c r="H39" s="37"/>
      <c r="J39" s="399"/>
      <c r="K39" s="57"/>
      <c r="L39" s="399"/>
      <c r="M39" s="399"/>
      <c r="N39" s="57"/>
      <c r="O39" s="57"/>
    </row>
    <row r="40" spans="2:15" x14ac:dyDescent="0.25">
      <c r="B40" s="42"/>
      <c r="C40" s="14"/>
      <c r="D40" s="21"/>
      <c r="E40" s="21"/>
      <c r="F40" s="406"/>
      <c r="G40" s="407"/>
      <c r="H40" s="37"/>
      <c r="J40" s="399"/>
      <c r="K40" s="57"/>
      <c r="L40" s="399"/>
      <c r="M40" s="399"/>
      <c r="N40" s="57"/>
      <c r="O40" s="57"/>
    </row>
    <row r="41" spans="2:15" ht="12" customHeight="1" x14ac:dyDescent="0.25">
      <c r="B41" s="42"/>
      <c r="C41" s="14"/>
      <c r="D41" s="21"/>
      <c r="E41" s="21"/>
      <c r="F41" s="406"/>
      <c r="G41" s="407"/>
      <c r="H41" s="37"/>
      <c r="J41" s="399"/>
      <c r="K41" s="57"/>
      <c r="L41" s="399"/>
      <c r="M41" s="399"/>
      <c r="N41" s="57"/>
      <c r="O41" s="57"/>
    </row>
    <row r="42" spans="2:15" x14ac:dyDescent="0.25">
      <c r="B42" s="42"/>
      <c r="C42" s="14"/>
      <c r="D42" s="21"/>
      <c r="E42" s="21"/>
      <c r="F42" s="406"/>
      <c r="G42" s="407"/>
      <c r="H42" s="37"/>
      <c r="J42" s="399"/>
      <c r="K42" s="57"/>
      <c r="L42" s="399"/>
      <c r="M42" s="399"/>
      <c r="N42" s="57"/>
      <c r="O42" s="57"/>
    </row>
    <row r="43" spans="2:15" x14ac:dyDescent="0.25">
      <c r="B43" s="42"/>
      <c r="C43" s="14"/>
      <c r="D43" s="21"/>
      <c r="E43" s="21"/>
      <c r="F43" s="406"/>
      <c r="G43" s="407"/>
      <c r="H43" s="37"/>
      <c r="J43" s="399"/>
      <c r="K43" s="57"/>
      <c r="L43" s="399"/>
      <c r="M43" s="399"/>
      <c r="N43" s="57"/>
      <c r="O43" s="57"/>
    </row>
    <row r="44" spans="2:15" x14ac:dyDescent="0.25">
      <c r="B44" s="42"/>
      <c r="C44" s="14"/>
      <c r="D44" s="21"/>
      <c r="E44" s="21"/>
      <c r="F44" s="406"/>
      <c r="G44" s="407"/>
      <c r="H44" s="37"/>
      <c r="J44" s="399"/>
      <c r="K44" s="57"/>
      <c r="L44" s="399"/>
      <c r="M44" s="399"/>
      <c r="N44" s="57"/>
      <c r="O44" s="57"/>
    </row>
    <row r="45" spans="2:15" x14ac:dyDescent="0.25">
      <c r="B45" s="42"/>
      <c r="C45" s="14"/>
      <c r="D45" s="21"/>
      <c r="E45" s="21"/>
      <c r="F45" s="406"/>
      <c r="G45" s="407"/>
      <c r="H45" s="37"/>
      <c r="J45" s="399"/>
      <c r="K45" s="57"/>
      <c r="L45" s="399"/>
      <c r="M45" s="399"/>
      <c r="N45" s="57"/>
      <c r="O45" s="57"/>
    </row>
    <row r="46" spans="2:15" x14ac:dyDescent="0.25">
      <c r="B46" s="42"/>
      <c r="C46" s="14"/>
      <c r="D46" s="21"/>
      <c r="E46" s="21"/>
      <c r="F46" s="406"/>
      <c r="G46" s="407"/>
      <c r="H46" s="37"/>
      <c r="J46" s="399"/>
      <c r="K46" s="57"/>
      <c r="L46" s="399"/>
      <c r="M46" s="399"/>
      <c r="N46" s="57"/>
      <c r="O46" s="57"/>
    </row>
    <row r="47" spans="2:15" x14ac:dyDescent="0.25">
      <c r="B47" s="42"/>
      <c r="C47" s="14"/>
      <c r="D47" s="21"/>
      <c r="E47" s="21"/>
      <c r="F47" s="406"/>
      <c r="G47" s="407"/>
      <c r="H47" s="37"/>
      <c r="J47" s="399"/>
      <c r="K47" s="57"/>
      <c r="L47" s="399"/>
      <c r="M47" s="399"/>
      <c r="N47" s="57"/>
      <c r="O47" s="57"/>
    </row>
    <row r="48" spans="2:15" x14ac:dyDescent="0.25">
      <c r="B48" s="42"/>
      <c r="C48" s="14"/>
      <c r="D48" s="21"/>
      <c r="E48" s="21"/>
      <c r="F48" s="406"/>
      <c r="G48" s="407"/>
      <c r="H48" s="37"/>
      <c r="J48" s="399"/>
      <c r="K48" s="57"/>
      <c r="L48" s="399"/>
      <c r="M48" s="399"/>
      <c r="N48" s="57"/>
      <c r="O48" s="57"/>
    </row>
    <row r="49" spans="2:15" x14ac:dyDescent="0.25">
      <c r="B49" s="42"/>
      <c r="C49" s="14"/>
      <c r="D49" s="21"/>
      <c r="E49" s="21"/>
      <c r="F49" s="406"/>
      <c r="G49" s="407"/>
      <c r="H49" s="37"/>
      <c r="J49" s="399"/>
      <c r="K49" s="57"/>
      <c r="L49" s="399"/>
      <c r="M49" s="399"/>
      <c r="N49" s="57"/>
      <c r="O49" s="57"/>
    </row>
    <row r="50" spans="2:15" x14ac:dyDescent="0.25">
      <c r="B50" s="42"/>
      <c r="C50" s="14"/>
      <c r="D50" s="21"/>
      <c r="E50" s="21"/>
      <c r="F50" s="406"/>
      <c r="G50" s="407"/>
      <c r="H50" s="37"/>
      <c r="J50" s="399"/>
      <c r="K50" s="57"/>
      <c r="L50" s="399"/>
      <c r="M50" s="399"/>
      <c r="N50" s="57"/>
      <c r="O50" s="57"/>
    </row>
    <row r="51" spans="2:15" x14ac:dyDescent="0.25">
      <c r="B51" s="42"/>
      <c r="C51" s="14"/>
      <c r="D51" s="21"/>
      <c r="E51" s="21"/>
      <c r="F51" s="406"/>
      <c r="G51" s="407"/>
      <c r="H51" s="37"/>
      <c r="J51" s="399"/>
      <c r="K51" s="57"/>
      <c r="L51" s="399"/>
      <c r="M51" s="399"/>
      <c r="N51" s="57"/>
      <c r="O51" s="57"/>
    </row>
    <row r="52" spans="2:15" x14ac:dyDescent="0.25">
      <c r="B52" s="42"/>
      <c r="C52" s="14"/>
      <c r="D52" s="21"/>
      <c r="E52" s="21"/>
      <c r="F52" s="406"/>
      <c r="G52" s="407"/>
      <c r="H52" s="37"/>
      <c r="J52" s="399"/>
      <c r="K52" s="57"/>
      <c r="L52" s="399"/>
      <c r="M52" s="399"/>
      <c r="N52" s="57"/>
      <c r="O52" s="57"/>
    </row>
    <row r="53" spans="2:15" x14ac:dyDescent="0.25">
      <c r="B53" s="42"/>
      <c r="C53" s="14"/>
      <c r="D53" s="21"/>
      <c r="E53" s="21"/>
      <c r="F53" s="406"/>
      <c r="G53" s="407"/>
      <c r="H53" s="37"/>
      <c r="J53" s="399"/>
      <c r="K53" s="57"/>
      <c r="L53" s="399"/>
      <c r="M53" s="399"/>
      <c r="N53" s="57"/>
      <c r="O53" s="57"/>
    </row>
    <row r="54" spans="2:15" x14ac:dyDescent="0.25">
      <c r="B54" s="42"/>
      <c r="C54" s="14"/>
      <c r="D54" s="21"/>
      <c r="E54" s="21"/>
      <c r="F54" s="406"/>
      <c r="G54" s="407"/>
      <c r="H54" s="37"/>
      <c r="J54" s="399"/>
      <c r="K54" s="57"/>
      <c r="L54" s="399"/>
      <c r="M54" s="399"/>
      <c r="N54" s="57"/>
      <c r="O54" s="57"/>
    </row>
    <row r="55" spans="2:15" x14ac:dyDescent="0.25">
      <c r="B55" s="42"/>
      <c r="C55" s="14"/>
      <c r="D55" s="21"/>
      <c r="E55" s="21"/>
      <c r="F55" s="406"/>
      <c r="G55" s="407"/>
      <c r="H55" s="37"/>
      <c r="J55" s="399"/>
      <c r="K55" s="57"/>
      <c r="L55" s="399"/>
      <c r="M55" s="399"/>
      <c r="N55" s="57"/>
      <c r="O55" s="57"/>
    </row>
    <row r="56" spans="2:15" ht="12" customHeight="1" x14ac:dyDescent="0.25">
      <c r="B56" s="42"/>
      <c r="C56" s="14"/>
      <c r="D56" s="21"/>
      <c r="E56" s="21"/>
      <c r="F56" s="406"/>
      <c r="G56" s="407"/>
      <c r="H56" s="37"/>
      <c r="J56" s="399"/>
      <c r="K56" s="57"/>
      <c r="L56" s="399"/>
      <c r="M56" s="399"/>
      <c r="N56" s="57"/>
      <c r="O56" s="57"/>
    </row>
    <row r="57" spans="2:15" x14ac:dyDescent="0.25">
      <c r="B57" s="42"/>
      <c r="C57" s="14"/>
      <c r="D57" s="21"/>
      <c r="E57" s="21"/>
      <c r="F57" s="406"/>
      <c r="G57" s="407"/>
      <c r="H57" s="37"/>
      <c r="J57" s="399"/>
      <c r="K57" s="57"/>
      <c r="L57" s="399"/>
      <c r="M57" s="399"/>
      <c r="N57" s="57"/>
      <c r="O57" s="57"/>
    </row>
    <row r="58" spans="2:15" ht="12" customHeight="1" x14ac:dyDescent="0.25">
      <c r="B58" s="42"/>
      <c r="C58" s="14"/>
      <c r="D58" s="21"/>
      <c r="E58" s="21"/>
      <c r="F58" s="406"/>
      <c r="G58" s="407"/>
      <c r="H58" s="37"/>
      <c r="J58" s="399"/>
      <c r="K58" s="57"/>
      <c r="L58" s="399"/>
      <c r="M58" s="399"/>
      <c r="N58" s="57"/>
      <c r="O58" s="57"/>
    </row>
    <row r="59" spans="2:15" s="27" customFormat="1" ht="19.5" customHeight="1" x14ac:dyDescent="0.25">
      <c r="B59" s="99">
        <f>$B$12</f>
        <v>0</v>
      </c>
      <c r="C59" s="29" t="str">
        <f>"TOTAL CARRIED FORWARD"&amp;IF(G59=G$1," TO SUMMARY (Page C"&amp;Page_A&amp;")","")</f>
        <v>TOTAL CARRIED FORWARD TO SUMMARY (Page C50)</v>
      </c>
      <c r="D59" s="30"/>
      <c r="E59" s="109"/>
      <c r="F59" s="410"/>
      <c r="G59" s="411"/>
      <c r="H59" s="32"/>
      <c r="J59" s="414"/>
      <c r="K59" s="32"/>
      <c r="L59" s="414"/>
      <c r="M59" s="414"/>
      <c r="N59" s="414"/>
      <c r="O59" s="414"/>
    </row>
    <row r="60" spans="2:15" x14ac:dyDescent="0.25">
      <c r="J60" s="57"/>
      <c r="K60" s="57"/>
      <c r="L60" s="57"/>
      <c r="M60" s="57"/>
      <c r="N60" s="57"/>
      <c r="O60" s="57"/>
    </row>
  </sheetData>
  <mergeCells count="4">
    <mergeCell ref="E2:G2"/>
    <mergeCell ref="B6:F8"/>
    <mergeCell ref="G5:G8"/>
    <mergeCell ref="B5:F5"/>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0BD65E8-A742-4C0C-8922-F9427FE54419}">
            <xm:f>AND(Information!$C$8=FALSE,$D10&lt;&gt;"P C Sum",$D10&lt;&gt;"PC Sum",$D10&lt;&gt;"P Sum",$D10&lt;&gt;"Prov Sum")</xm:f>
            <x14:dxf>
              <font>
                <strike val="0"/>
                <color theme="0"/>
              </font>
              <numFmt numFmtId="4" formatCode="#,##0.00"/>
            </x14:dxf>
          </x14:cfRule>
          <xm:sqref>F10:G58</xm:sqref>
        </x14:conditionalFormatting>
        <x14:conditionalFormatting xmlns:xm="http://schemas.microsoft.com/office/excel/2006/main">
          <x14:cfRule type="expression" priority="2" id="{62E893FB-2945-4AD8-9E3F-6C9D189B32C0}">
            <xm:f>AND(Information!$C$8=FALSE,$D59&lt;&gt;"P C Sum",$D59&lt;&gt;"PC Sum",$D59&lt;&gt;"P Sum",$D59&lt;&gt;"Prov Sum")</xm:f>
            <x14:dxf>
              <font>
                <strike val="0"/>
                <color theme="0"/>
              </font>
              <numFmt numFmtId="4" formatCode="#,##0.00"/>
            </x14:dxf>
          </x14:cfRule>
          <xm:sqref>G59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16E6-34D4-4A1D-B9BA-877796141B5E}">
  <sheetPr codeName="Sheet16">
    <tabColor rgb="FF00B050"/>
  </sheetPr>
  <dimension ref="A1:W119"/>
  <sheetViews>
    <sheetView view="pageLayout" topLeftCell="A127" zoomScaleNormal="125" zoomScaleSheetLayoutView="100" workbookViewId="0">
      <selection activeCell="F105" sqref="F105"/>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6.88671875" style="1"/>
    <col min="11" max="11" width="10.6640625" style="1" bestFit="1" customWidth="1"/>
    <col min="12" max="12" width="11.5546875" style="1" bestFit="1" customWidth="1"/>
    <col min="13" max="13" width="6.88671875" style="1"/>
    <col min="14" max="14" width="9.109375" style="1" customWidth="1"/>
    <col min="15" max="15" width="9.5546875" style="1" bestFit="1" customWidth="1"/>
    <col min="16" max="16384" width="6.88671875" style="1"/>
  </cols>
  <sheetData>
    <row r="1" spans="1:23" x14ac:dyDescent="0.25">
      <c r="G1" s="159">
        <f>MAX(G9:G490)</f>
        <v>0</v>
      </c>
      <c r="I1" s="402"/>
      <c r="J1" s="402"/>
      <c r="K1" s="402"/>
      <c r="L1" s="402"/>
      <c r="M1" s="402"/>
      <c r="N1" s="402"/>
      <c r="O1" s="402"/>
      <c r="P1" s="402"/>
      <c r="Q1" s="402"/>
      <c r="R1" s="402"/>
      <c r="S1" s="402"/>
      <c r="T1" s="402"/>
      <c r="U1" s="402"/>
      <c r="V1" s="402"/>
      <c r="W1" s="402"/>
    </row>
    <row r="2" spans="1:23" x14ac:dyDescent="0.25">
      <c r="B2" s="81" t="str">
        <f>Client1</f>
        <v>Province of KwaZulu-Natal</v>
      </c>
      <c r="C2" s="82"/>
      <c r="D2" s="56"/>
      <c r="E2" s="495" t="str">
        <f>"Contract No. "&amp;ContractNo</f>
        <v>Contract No. ZNB01208/00000/00/PMC/INF/21/T</v>
      </c>
      <c r="F2" s="495"/>
      <c r="G2" s="495"/>
      <c r="I2" s="402"/>
      <c r="J2" s="416"/>
      <c r="K2" s="416"/>
      <c r="L2" s="416"/>
      <c r="M2" s="417"/>
      <c r="N2" s="402"/>
      <c r="O2" s="402"/>
      <c r="P2" s="402"/>
      <c r="Q2" s="402"/>
      <c r="R2" s="402"/>
      <c r="S2" s="402"/>
      <c r="T2" s="402"/>
      <c r="U2" s="402"/>
      <c r="V2" s="402"/>
      <c r="W2" s="402"/>
    </row>
    <row r="3" spans="1:23" x14ac:dyDescent="0.25">
      <c r="B3" s="80" t="str">
        <f>Client2</f>
        <v>Department of Transport</v>
      </c>
      <c r="C3" s="82"/>
      <c r="D3" s="56"/>
      <c r="E3" s="56"/>
      <c r="F3" s="57"/>
      <c r="G3" s="83"/>
      <c r="I3" s="402"/>
      <c r="J3" s="402"/>
      <c r="K3" s="402"/>
      <c r="L3" s="402"/>
      <c r="M3" s="402"/>
      <c r="N3" s="402"/>
      <c r="O3" s="402"/>
      <c r="P3" s="402"/>
      <c r="Q3" s="402"/>
      <c r="R3" s="402"/>
      <c r="S3" s="402"/>
      <c r="T3" s="402"/>
      <c r="U3" s="402"/>
      <c r="V3" s="402"/>
      <c r="W3" s="402"/>
    </row>
    <row r="4" spans="1:23" x14ac:dyDescent="0.25">
      <c r="B4" s="58"/>
      <c r="C4" s="58"/>
      <c r="D4" s="59"/>
      <c r="E4" s="59"/>
      <c r="F4" s="60"/>
      <c r="G4" s="84"/>
      <c r="I4" s="402"/>
      <c r="J4" s="402"/>
      <c r="K4" s="402"/>
      <c r="L4" s="402"/>
      <c r="M4" s="402"/>
      <c r="N4" s="402"/>
      <c r="O4" s="402"/>
      <c r="P4" s="402"/>
      <c r="Q4" s="402"/>
      <c r="R4" s="402"/>
      <c r="S4" s="402"/>
      <c r="T4" s="402"/>
      <c r="U4" s="402"/>
      <c r="V4" s="402"/>
      <c r="W4" s="402"/>
    </row>
    <row r="5" spans="1:23" x14ac:dyDescent="0.25">
      <c r="B5" s="493" t="s">
        <v>8</v>
      </c>
      <c r="C5" s="494"/>
      <c r="D5" s="494"/>
      <c r="E5" s="494"/>
      <c r="F5" s="494"/>
      <c r="G5" s="490" t="str">
        <f>"CHAPTER "&amp;B11</f>
        <v>CHAPTER C8.8</v>
      </c>
      <c r="H5" s="6"/>
      <c r="I5" s="402"/>
      <c r="J5" s="402"/>
      <c r="K5" s="402"/>
      <c r="L5" s="402"/>
      <c r="M5" s="402"/>
      <c r="N5" s="402"/>
      <c r="O5" s="402"/>
      <c r="P5" s="402"/>
      <c r="Q5" s="402"/>
      <c r="R5" s="402"/>
      <c r="S5" s="402"/>
      <c r="T5" s="402"/>
      <c r="U5" s="402"/>
      <c r="V5" s="402"/>
      <c r="W5" s="402"/>
    </row>
    <row r="6" spans="1:23" ht="7.5" customHeight="1" x14ac:dyDescent="0.25">
      <c r="B6" s="486" t="str">
        <f>ContractDescription</f>
        <v>PROVISION OF ROUTINE AND SAFETY MAINTENANCE ON VARIOUS ROADS WITHIN THE LOTHENI ZONE - VULINDLELA AREA OFFICE</v>
      </c>
      <c r="C6" s="487"/>
      <c r="D6" s="487"/>
      <c r="E6" s="487"/>
      <c r="F6" s="487"/>
      <c r="G6" s="491"/>
      <c r="H6" s="8"/>
      <c r="I6" s="402"/>
      <c r="J6" s="402"/>
      <c r="K6" s="402"/>
      <c r="L6" s="402"/>
      <c r="M6" s="402"/>
      <c r="N6" s="402"/>
      <c r="O6" s="402"/>
      <c r="P6" s="402"/>
      <c r="Q6" s="402"/>
      <c r="R6" s="402"/>
      <c r="S6" s="402"/>
      <c r="T6" s="402"/>
      <c r="U6" s="402"/>
      <c r="V6" s="402"/>
      <c r="W6" s="402"/>
    </row>
    <row r="7" spans="1:23" ht="12.75" customHeight="1" x14ac:dyDescent="0.25">
      <c r="B7" s="486"/>
      <c r="C7" s="487"/>
      <c r="D7" s="487"/>
      <c r="E7" s="487"/>
      <c r="F7" s="487"/>
      <c r="G7" s="491"/>
      <c r="H7" s="8"/>
      <c r="I7" s="402"/>
      <c r="J7" s="402"/>
      <c r="K7" s="402"/>
      <c r="L7" s="402"/>
      <c r="M7" s="402"/>
      <c r="N7" s="402"/>
      <c r="O7" s="402"/>
      <c r="P7" s="402"/>
      <c r="Q7" s="402"/>
      <c r="R7" s="402"/>
      <c r="S7" s="402"/>
      <c r="T7" s="402"/>
      <c r="U7" s="402"/>
      <c r="V7" s="402"/>
      <c r="W7" s="402"/>
    </row>
    <row r="8" spans="1:23" ht="7.5" customHeight="1" x14ac:dyDescent="0.25">
      <c r="B8" s="488"/>
      <c r="C8" s="489"/>
      <c r="D8" s="489"/>
      <c r="E8" s="489"/>
      <c r="F8" s="489"/>
      <c r="G8" s="492"/>
      <c r="H8" s="8"/>
      <c r="I8" s="402"/>
      <c r="J8" s="402"/>
      <c r="K8" s="402"/>
      <c r="L8" s="402"/>
      <c r="M8" s="402"/>
      <c r="N8" s="402"/>
      <c r="O8" s="402"/>
      <c r="P8" s="402"/>
      <c r="Q8" s="402"/>
      <c r="R8" s="402"/>
      <c r="S8" s="402"/>
      <c r="T8" s="402"/>
      <c r="U8" s="402"/>
      <c r="V8" s="402"/>
      <c r="W8" s="402"/>
    </row>
    <row r="9" spans="1:23" s="9" customFormat="1" ht="24.9" customHeight="1" x14ac:dyDescent="0.25">
      <c r="B9" s="10" t="s">
        <v>0</v>
      </c>
      <c r="C9" s="11" t="s">
        <v>1</v>
      </c>
      <c r="D9" s="11" t="s">
        <v>2</v>
      </c>
      <c r="E9" s="11" t="s">
        <v>3</v>
      </c>
      <c r="F9" s="11" t="s">
        <v>4</v>
      </c>
      <c r="G9" s="11" t="s">
        <v>5</v>
      </c>
      <c r="H9" s="12"/>
      <c r="I9" s="427"/>
      <c r="J9" s="418"/>
      <c r="K9" s="418"/>
      <c r="L9" s="418"/>
      <c r="M9" s="418"/>
      <c r="N9" s="427"/>
      <c r="O9" s="427"/>
      <c r="P9" s="427"/>
      <c r="Q9" s="427"/>
      <c r="R9" s="427"/>
      <c r="S9" s="427"/>
      <c r="T9" s="427"/>
      <c r="U9" s="427"/>
      <c r="V9" s="427"/>
      <c r="W9" s="427"/>
    </row>
    <row r="10" spans="1:23" s="312" customFormat="1" x14ac:dyDescent="0.25">
      <c r="A10" s="138"/>
      <c r="B10" s="139"/>
      <c r="C10" s="140"/>
      <c r="D10" s="183"/>
      <c r="E10" s="183"/>
      <c r="F10" s="331"/>
      <c r="G10" s="355" t="str">
        <f t="shared" ref="G10:G15" si="0">IF(D10="","",E10*F10)</f>
        <v/>
      </c>
      <c r="H10" s="184"/>
      <c r="I10" s="402"/>
      <c r="J10" s="419"/>
      <c r="K10" s="419"/>
      <c r="L10" s="419"/>
      <c r="M10" s="419"/>
      <c r="N10" s="402"/>
      <c r="O10" s="402"/>
      <c r="P10" s="402"/>
      <c r="Q10" s="402"/>
      <c r="R10" s="402"/>
      <c r="S10" s="402"/>
      <c r="T10" s="402"/>
      <c r="U10" s="402"/>
      <c r="V10" s="402"/>
      <c r="W10" s="402"/>
    </row>
    <row r="11" spans="1:23" s="312" customFormat="1" x14ac:dyDescent="0.25">
      <c r="A11" s="138"/>
      <c r="B11" s="329" t="s">
        <v>351</v>
      </c>
      <c r="C11" s="330" t="s">
        <v>352</v>
      </c>
      <c r="D11" s="141"/>
      <c r="E11" s="141"/>
      <c r="F11" s="331"/>
      <c r="G11" s="328" t="str">
        <f t="shared" si="0"/>
        <v/>
      </c>
      <c r="H11" s="142"/>
      <c r="I11" s="402"/>
      <c r="J11" s="420"/>
      <c r="K11" s="420"/>
      <c r="L11" s="420"/>
      <c r="M11" s="420"/>
      <c r="N11" s="402"/>
      <c r="O11" s="402"/>
      <c r="P11" s="402"/>
      <c r="Q11" s="402"/>
      <c r="R11" s="402"/>
      <c r="S11" s="402"/>
      <c r="T11" s="402"/>
      <c r="U11" s="402"/>
      <c r="V11" s="402"/>
      <c r="W11" s="402"/>
    </row>
    <row r="12" spans="1:23" s="312" customFormat="1" x14ac:dyDescent="0.25">
      <c r="A12" s="138"/>
      <c r="B12" s="139"/>
      <c r="C12" s="140"/>
      <c r="D12" s="141"/>
      <c r="E12" s="141"/>
      <c r="F12" s="331"/>
      <c r="G12" s="328" t="str">
        <f t="shared" si="0"/>
        <v/>
      </c>
      <c r="H12" s="142"/>
      <c r="I12" s="402"/>
      <c r="J12" s="420"/>
      <c r="K12" s="420"/>
      <c r="L12" s="420"/>
      <c r="M12" s="420"/>
      <c r="N12" s="402"/>
      <c r="O12" s="402"/>
      <c r="P12" s="402"/>
      <c r="Q12" s="402"/>
      <c r="R12" s="402"/>
      <c r="S12" s="402"/>
      <c r="T12" s="402"/>
      <c r="U12" s="402"/>
      <c r="V12" s="402"/>
      <c r="W12" s="402"/>
    </row>
    <row r="13" spans="1:23" s="312" customFormat="1" x14ac:dyDescent="0.25">
      <c r="A13" s="138"/>
      <c r="B13" s="329" t="s">
        <v>353</v>
      </c>
      <c r="C13" s="330" t="s">
        <v>354</v>
      </c>
      <c r="D13" s="334"/>
      <c r="E13" s="141"/>
      <c r="F13" s="331"/>
      <c r="G13" s="328" t="str">
        <f t="shared" si="0"/>
        <v/>
      </c>
      <c r="H13" s="142"/>
      <c r="I13" s="402"/>
      <c r="J13" s="421"/>
      <c r="K13" s="402"/>
      <c r="L13" s="421"/>
      <c r="M13" s="421"/>
      <c r="N13" s="402"/>
      <c r="O13" s="402"/>
      <c r="P13" s="402"/>
      <c r="Q13" s="402"/>
      <c r="R13" s="402"/>
      <c r="S13" s="402"/>
      <c r="T13" s="402"/>
      <c r="U13" s="402"/>
      <c r="V13" s="402"/>
      <c r="W13" s="402"/>
    </row>
    <row r="14" spans="1:23" s="312" customFormat="1" x14ac:dyDescent="0.25">
      <c r="A14" s="138"/>
      <c r="B14" s="332"/>
      <c r="C14" s="333"/>
      <c r="D14" s="334"/>
      <c r="E14" s="144"/>
      <c r="F14" s="331"/>
      <c r="G14" s="328" t="str">
        <f t="shared" si="0"/>
        <v/>
      </c>
      <c r="H14" s="148"/>
      <c r="I14" s="402"/>
      <c r="J14" s="420"/>
      <c r="K14" s="402"/>
      <c r="L14" s="420"/>
      <c r="M14" s="420"/>
      <c r="N14" s="402"/>
      <c r="O14" s="402"/>
      <c r="P14" s="402"/>
      <c r="Q14" s="402"/>
      <c r="R14" s="402"/>
      <c r="S14" s="402"/>
      <c r="T14" s="402"/>
      <c r="U14" s="402"/>
      <c r="V14" s="402"/>
      <c r="W14" s="402"/>
    </row>
    <row r="15" spans="1:23" s="312" customFormat="1" x14ac:dyDescent="0.25">
      <c r="A15" s="138"/>
      <c r="B15" s="332" t="s">
        <v>355</v>
      </c>
      <c r="C15" s="333" t="s">
        <v>356</v>
      </c>
      <c r="D15" s="334"/>
      <c r="E15" s="144"/>
      <c r="F15" s="331"/>
      <c r="G15" s="328" t="str">
        <f t="shared" si="0"/>
        <v/>
      </c>
      <c r="H15" s="142"/>
      <c r="I15" s="402"/>
      <c r="J15" s="420"/>
      <c r="K15" s="402"/>
      <c r="L15" s="420"/>
      <c r="M15" s="420"/>
      <c r="N15" s="402"/>
      <c r="O15" s="402"/>
      <c r="P15" s="402"/>
      <c r="Q15" s="402"/>
      <c r="R15" s="402"/>
      <c r="S15" s="402"/>
      <c r="T15" s="402"/>
      <c r="U15" s="402"/>
      <c r="V15" s="402"/>
      <c r="W15" s="402"/>
    </row>
    <row r="16" spans="1:23" s="312" customFormat="1" x14ac:dyDescent="0.25">
      <c r="A16" s="138"/>
      <c r="B16" s="332"/>
      <c r="C16" s="333"/>
      <c r="D16" s="334"/>
      <c r="E16" s="144"/>
      <c r="F16" s="425"/>
      <c r="G16" s="426"/>
      <c r="H16" s="145"/>
      <c r="I16" s="402"/>
      <c r="J16" s="420"/>
      <c r="K16" s="402"/>
      <c r="L16" s="420"/>
      <c r="M16" s="420"/>
      <c r="N16" s="402"/>
      <c r="O16" s="402"/>
      <c r="P16" s="402"/>
      <c r="Q16" s="402"/>
      <c r="R16" s="402"/>
      <c r="S16" s="402"/>
      <c r="T16" s="402"/>
      <c r="U16" s="402"/>
      <c r="V16" s="402"/>
      <c r="W16" s="402"/>
    </row>
    <row r="17" spans="1:23" s="312" customFormat="1" x14ac:dyDescent="0.25">
      <c r="A17" s="138"/>
      <c r="B17" s="332" t="s">
        <v>34</v>
      </c>
      <c r="C17" s="333" t="s">
        <v>357</v>
      </c>
      <c r="D17" s="334" t="s">
        <v>6</v>
      </c>
      <c r="E17" s="385">
        <v>15983.333333333334</v>
      </c>
      <c r="F17" s="425"/>
      <c r="G17" s="426"/>
      <c r="H17" s="145"/>
      <c r="I17" s="402"/>
      <c r="J17" s="455"/>
      <c r="K17" s="402"/>
      <c r="L17" s="420"/>
      <c r="M17" s="420"/>
      <c r="N17" s="429"/>
      <c r="O17" s="456"/>
      <c r="P17" s="402"/>
      <c r="Q17" s="402"/>
      <c r="R17" s="402"/>
      <c r="S17" s="402"/>
      <c r="T17" s="402"/>
      <c r="U17" s="402"/>
      <c r="V17" s="402"/>
      <c r="W17" s="402"/>
    </row>
    <row r="18" spans="1:23" s="312" customFormat="1" x14ac:dyDescent="0.25">
      <c r="A18" s="138"/>
      <c r="B18" s="332"/>
      <c r="C18" s="333"/>
      <c r="D18" s="334"/>
      <c r="E18" s="144"/>
      <c r="F18" s="425"/>
      <c r="G18" s="426"/>
      <c r="H18" s="145"/>
      <c r="I18" s="402"/>
      <c r="J18" s="420"/>
      <c r="K18" s="402"/>
      <c r="L18" s="420"/>
      <c r="M18" s="420"/>
      <c r="N18" s="402"/>
      <c r="O18" s="402"/>
      <c r="P18" s="402"/>
      <c r="Q18" s="402"/>
      <c r="R18" s="402"/>
      <c r="S18" s="402"/>
      <c r="T18" s="402"/>
      <c r="U18" s="402"/>
      <c r="V18" s="402"/>
      <c r="W18" s="402"/>
    </row>
    <row r="19" spans="1:23" s="312" customFormat="1" x14ac:dyDescent="0.25">
      <c r="A19" s="138"/>
      <c r="B19" s="332" t="s">
        <v>35</v>
      </c>
      <c r="C19" s="333" t="s">
        <v>358</v>
      </c>
      <c r="D19" s="334" t="s">
        <v>6</v>
      </c>
      <c r="E19" s="144">
        <v>6000</v>
      </c>
      <c r="F19" s="425"/>
      <c r="G19" s="426"/>
      <c r="H19" s="142"/>
      <c r="I19" s="402"/>
      <c r="J19" s="420"/>
      <c r="K19" s="402"/>
      <c r="L19" s="420"/>
      <c r="M19" s="420"/>
      <c r="N19" s="402"/>
      <c r="O19" s="402"/>
      <c r="P19" s="402"/>
      <c r="Q19" s="402"/>
      <c r="R19" s="402"/>
      <c r="S19" s="402"/>
      <c r="T19" s="402"/>
      <c r="U19" s="402"/>
      <c r="V19" s="402"/>
      <c r="W19" s="402"/>
    </row>
    <row r="20" spans="1:23" s="312" customFormat="1" x14ac:dyDescent="0.25">
      <c r="A20" s="138"/>
      <c r="B20" s="332"/>
      <c r="C20" s="333"/>
      <c r="D20" s="334"/>
      <c r="E20" s="144"/>
      <c r="F20" s="425"/>
      <c r="G20" s="426"/>
      <c r="H20" s="142"/>
      <c r="I20" s="402"/>
      <c r="J20" s="420"/>
      <c r="K20" s="402"/>
      <c r="L20" s="420"/>
      <c r="M20" s="420"/>
      <c r="N20" s="402"/>
      <c r="O20" s="402"/>
      <c r="P20" s="402"/>
      <c r="Q20" s="402"/>
      <c r="R20" s="402"/>
      <c r="S20" s="402"/>
      <c r="T20" s="402"/>
      <c r="U20" s="402"/>
      <c r="V20" s="402"/>
      <c r="W20" s="402"/>
    </row>
    <row r="21" spans="1:23" s="312" customFormat="1" x14ac:dyDescent="0.25">
      <c r="A21" s="138"/>
      <c r="B21" s="332" t="s">
        <v>40</v>
      </c>
      <c r="C21" s="333" t="s">
        <v>409</v>
      </c>
      <c r="D21" s="334" t="s">
        <v>6</v>
      </c>
      <c r="E21" s="144">
        <v>1200</v>
      </c>
      <c r="F21" s="425"/>
      <c r="G21" s="426"/>
      <c r="H21" s="148"/>
      <c r="I21" s="402"/>
      <c r="J21" s="420"/>
      <c r="K21" s="402"/>
      <c r="L21" s="420"/>
      <c r="M21" s="420"/>
      <c r="N21" s="402"/>
      <c r="O21" s="402"/>
      <c r="P21" s="402"/>
      <c r="Q21" s="402"/>
      <c r="R21" s="402"/>
      <c r="S21" s="402"/>
      <c r="T21" s="402"/>
      <c r="U21" s="402"/>
      <c r="V21" s="402"/>
      <c r="W21" s="402"/>
    </row>
    <row r="22" spans="1:23" s="312" customFormat="1" x14ac:dyDescent="0.25">
      <c r="A22" s="138"/>
      <c r="B22" s="332"/>
      <c r="C22" s="333"/>
      <c r="D22" s="334"/>
      <c r="E22" s="291"/>
      <c r="F22" s="425"/>
      <c r="G22" s="426"/>
      <c r="H22" s="184"/>
      <c r="I22" s="402"/>
      <c r="J22" s="420"/>
      <c r="K22" s="402"/>
      <c r="L22" s="420"/>
      <c r="M22" s="420"/>
      <c r="N22" s="402"/>
      <c r="O22" s="402"/>
      <c r="P22" s="402"/>
      <c r="Q22" s="402"/>
      <c r="R22" s="402"/>
      <c r="S22" s="402"/>
      <c r="T22" s="402"/>
      <c r="U22" s="402"/>
      <c r="V22" s="402"/>
      <c r="W22" s="402"/>
    </row>
    <row r="23" spans="1:23" s="317" customFormat="1" x14ac:dyDescent="0.25">
      <c r="A23" s="365"/>
      <c r="B23" s="332" t="s">
        <v>359</v>
      </c>
      <c r="C23" s="333" t="s">
        <v>360</v>
      </c>
      <c r="D23" s="334"/>
      <c r="E23" s="291"/>
      <c r="F23" s="425"/>
      <c r="G23" s="426"/>
      <c r="H23" s="184"/>
      <c r="I23" s="422"/>
      <c r="J23" s="420"/>
      <c r="K23" s="402"/>
      <c r="L23" s="420"/>
      <c r="M23" s="420"/>
      <c r="N23" s="422"/>
      <c r="O23" s="422"/>
      <c r="P23" s="422"/>
      <c r="Q23" s="422"/>
      <c r="R23" s="402"/>
      <c r="S23" s="402"/>
      <c r="T23" s="422"/>
      <c r="U23" s="422"/>
      <c r="V23" s="422"/>
      <c r="W23" s="422"/>
    </row>
    <row r="24" spans="1:23" s="312" customFormat="1" x14ac:dyDescent="0.25">
      <c r="A24" s="138"/>
      <c r="B24" s="332"/>
      <c r="C24" s="333"/>
      <c r="D24" s="334"/>
      <c r="E24" s="144"/>
      <c r="F24" s="425"/>
      <c r="G24" s="426"/>
      <c r="H24" s="148"/>
      <c r="I24" s="402"/>
      <c r="J24" s="420"/>
      <c r="K24" s="402"/>
      <c r="L24" s="420"/>
      <c r="M24" s="420"/>
      <c r="N24" s="402"/>
      <c r="O24" s="402"/>
      <c r="P24" s="402"/>
      <c r="Q24" s="402"/>
      <c r="R24" s="402"/>
      <c r="S24" s="402"/>
      <c r="T24" s="402"/>
      <c r="U24" s="402"/>
      <c r="V24" s="402"/>
      <c r="W24" s="402"/>
    </row>
    <row r="25" spans="1:23" s="312" customFormat="1" x14ac:dyDescent="0.25">
      <c r="A25" s="138"/>
      <c r="B25" s="332" t="s">
        <v>34</v>
      </c>
      <c r="C25" s="333" t="s">
        <v>361</v>
      </c>
      <c r="D25" s="334" t="s">
        <v>6</v>
      </c>
      <c r="E25" s="144">
        <v>614</v>
      </c>
      <c r="F25" s="425"/>
      <c r="G25" s="426"/>
      <c r="H25" s="148"/>
      <c r="I25" s="402"/>
      <c r="J25" s="420"/>
      <c r="K25" s="402"/>
      <c r="L25" s="420"/>
      <c r="M25" s="420"/>
      <c r="N25" s="402"/>
      <c r="O25" s="402"/>
      <c r="P25" s="402"/>
      <c r="Q25" s="402"/>
      <c r="R25" s="402"/>
      <c r="S25" s="402"/>
      <c r="T25" s="402"/>
      <c r="U25" s="402"/>
      <c r="V25" s="402"/>
      <c r="W25" s="402"/>
    </row>
    <row r="26" spans="1:23" s="312" customFormat="1" x14ac:dyDescent="0.25">
      <c r="A26" s="138"/>
      <c r="B26" s="332"/>
      <c r="C26" s="333"/>
      <c r="D26" s="334"/>
      <c r="E26" s="144"/>
      <c r="F26" s="425"/>
      <c r="G26" s="426"/>
      <c r="H26" s="142"/>
      <c r="I26" s="402"/>
      <c r="J26" s="420"/>
      <c r="K26" s="402"/>
      <c r="L26" s="420"/>
      <c r="M26" s="420"/>
      <c r="N26" s="402"/>
      <c r="O26" s="402"/>
      <c r="P26" s="402"/>
      <c r="Q26" s="402"/>
      <c r="R26" s="402"/>
      <c r="S26" s="402"/>
      <c r="T26" s="402"/>
      <c r="U26" s="402"/>
      <c r="V26" s="402"/>
      <c r="W26" s="402"/>
    </row>
    <row r="27" spans="1:23" s="312" customFormat="1" x14ac:dyDescent="0.25">
      <c r="A27" s="138"/>
      <c r="B27" s="332" t="s">
        <v>35</v>
      </c>
      <c r="C27" s="333" t="s">
        <v>362</v>
      </c>
      <c r="D27" s="334" t="s">
        <v>6</v>
      </c>
      <c r="E27" s="144">
        <v>1720</v>
      </c>
      <c r="F27" s="425"/>
      <c r="G27" s="426"/>
      <c r="H27" s="142"/>
      <c r="I27" s="402"/>
      <c r="J27" s="420"/>
      <c r="K27" s="402"/>
      <c r="L27" s="420"/>
      <c r="M27" s="420"/>
      <c r="N27" s="402"/>
      <c r="O27" s="402"/>
      <c r="P27" s="402"/>
      <c r="Q27" s="402"/>
      <c r="R27" s="402"/>
      <c r="S27" s="402"/>
      <c r="T27" s="402"/>
      <c r="U27" s="402"/>
      <c r="V27" s="402"/>
      <c r="W27" s="402"/>
    </row>
    <row r="28" spans="1:23" s="312" customFormat="1" x14ac:dyDescent="0.25">
      <c r="A28" s="138"/>
      <c r="B28" s="332"/>
      <c r="C28" s="333"/>
      <c r="D28" s="334"/>
      <c r="E28" s="144"/>
      <c r="F28" s="425"/>
      <c r="G28" s="426"/>
      <c r="H28" s="142"/>
      <c r="I28" s="402"/>
      <c r="J28" s="420"/>
      <c r="K28" s="402"/>
      <c r="L28" s="420"/>
      <c r="M28" s="420"/>
      <c r="N28" s="402"/>
      <c r="O28" s="402"/>
      <c r="P28" s="402"/>
      <c r="Q28" s="402"/>
      <c r="R28" s="402"/>
      <c r="S28" s="402"/>
      <c r="T28" s="402"/>
      <c r="U28" s="402"/>
      <c r="V28" s="402"/>
      <c r="W28" s="402"/>
    </row>
    <row r="29" spans="1:23" s="312" customFormat="1" x14ac:dyDescent="0.25">
      <c r="A29" s="138"/>
      <c r="B29" s="332" t="s">
        <v>40</v>
      </c>
      <c r="C29" s="333" t="s">
        <v>363</v>
      </c>
      <c r="D29" s="334" t="s">
        <v>6</v>
      </c>
      <c r="E29" s="144">
        <v>123</v>
      </c>
      <c r="F29" s="425"/>
      <c r="G29" s="426"/>
      <c r="H29" s="142"/>
      <c r="I29" s="402"/>
      <c r="J29" s="420"/>
      <c r="K29" s="402"/>
      <c r="L29" s="420"/>
      <c r="M29" s="420"/>
      <c r="N29" s="402"/>
      <c r="O29" s="402"/>
      <c r="P29" s="402"/>
      <c r="Q29" s="402"/>
      <c r="R29" s="402"/>
      <c r="S29" s="402"/>
      <c r="T29" s="402"/>
      <c r="U29" s="402"/>
      <c r="V29" s="402"/>
      <c r="W29" s="402"/>
    </row>
    <row r="30" spans="1:23" s="312" customFormat="1" x14ac:dyDescent="0.25">
      <c r="A30" s="138"/>
      <c r="B30" s="332"/>
      <c r="C30" s="333"/>
      <c r="D30" s="334"/>
      <c r="E30" s="141"/>
      <c r="F30" s="425"/>
      <c r="G30" s="426"/>
      <c r="H30" s="142"/>
      <c r="I30" s="402"/>
      <c r="J30" s="420"/>
      <c r="K30" s="402"/>
      <c r="L30" s="420"/>
      <c r="M30" s="420"/>
      <c r="N30" s="402"/>
      <c r="O30" s="402"/>
      <c r="P30" s="402"/>
      <c r="Q30" s="402"/>
      <c r="R30" s="402"/>
      <c r="S30" s="402"/>
      <c r="T30" s="402"/>
      <c r="U30" s="402"/>
      <c r="V30" s="402"/>
      <c r="W30" s="402"/>
    </row>
    <row r="31" spans="1:23" s="312" customFormat="1" x14ac:dyDescent="0.25">
      <c r="A31" s="138"/>
      <c r="B31" s="332" t="s">
        <v>364</v>
      </c>
      <c r="C31" s="333" t="s">
        <v>365</v>
      </c>
      <c r="D31" s="334"/>
      <c r="E31" s="141"/>
      <c r="F31" s="425"/>
      <c r="G31" s="426"/>
      <c r="H31" s="142"/>
      <c r="I31" s="402"/>
      <c r="J31" s="420"/>
      <c r="K31" s="402"/>
      <c r="L31" s="420"/>
      <c r="M31" s="420"/>
      <c r="N31" s="402"/>
      <c r="O31" s="402"/>
      <c r="P31" s="402"/>
      <c r="Q31" s="402"/>
      <c r="R31" s="402"/>
      <c r="S31" s="402"/>
      <c r="T31" s="402"/>
      <c r="U31" s="402"/>
      <c r="V31" s="402"/>
      <c r="W31" s="402"/>
    </row>
    <row r="32" spans="1:23" s="312" customFormat="1" x14ac:dyDescent="0.25">
      <c r="A32" s="138"/>
      <c r="B32" s="332"/>
      <c r="C32" s="333"/>
      <c r="D32" s="334"/>
      <c r="E32" s="141"/>
      <c r="F32" s="425"/>
      <c r="G32" s="426"/>
      <c r="H32" s="142"/>
      <c r="I32" s="402"/>
      <c r="J32" s="420"/>
      <c r="K32" s="402"/>
      <c r="L32" s="420"/>
      <c r="M32" s="420"/>
      <c r="N32" s="402"/>
      <c r="O32" s="402"/>
      <c r="P32" s="402"/>
      <c r="Q32" s="402"/>
      <c r="R32" s="402"/>
      <c r="S32" s="402"/>
      <c r="T32" s="402"/>
      <c r="U32" s="402"/>
      <c r="V32" s="402"/>
      <c r="W32" s="402"/>
    </row>
    <row r="33" spans="1:23" s="312" customFormat="1" x14ac:dyDescent="0.25">
      <c r="A33" s="138"/>
      <c r="B33" s="332" t="s">
        <v>34</v>
      </c>
      <c r="C33" s="333" t="s">
        <v>361</v>
      </c>
      <c r="D33" s="334" t="s">
        <v>6</v>
      </c>
      <c r="E33" s="141">
        <v>123</v>
      </c>
      <c r="F33" s="425"/>
      <c r="G33" s="426"/>
      <c r="H33" s="142"/>
      <c r="I33" s="402"/>
      <c r="J33" s="420"/>
      <c r="K33" s="402"/>
      <c r="L33" s="420"/>
      <c r="M33" s="420"/>
      <c r="N33" s="402"/>
      <c r="O33" s="402"/>
      <c r="P33" s="402"/>
      <c r="Q33" s="402"/>
      <c r="R33" s="402"/>
      <c r="S33" s="402"/>
      <c r="T33" s="402"/>
      <c r="U33" s="402"/>
      <c r="V33" s="402"/>
      <c r="W33" s="402"/>
    </row>
    <row r="34" spans="1:23" s="312" customFormat="1" x14ac:dyDescent="0.25">
      <c r="A34" s="138"/>
      <c r="B34" s="332"/>
      <c r="C34" s="333"/>
      <c r="D34" s="334"/>
      <c r="E34" s="141"/>
      <c r="F34" s="425"/>
      <c r="G34" s="426"/>
      <c r="H34" s="142"/>
      <c r="I34" s="402"/>
      <c r="J34" s="420"/>
      <c r="K34" s="402"/>
      <c r="L34" s="420"/>
      <c r="M34" s="420"/>
      <c r="N34" s="402"/>
      <c r="O34" s="402"/>
      <c r="P34" s="402"/>
      <c r="Q34" s="402"/>
      <c r="R34" s="402"/>
      <c r="S34" s="402"/>
      <c r="T34" s="402"/>
      <c r="U34" s="402"/>
      <c r="V34" s="402"/>
      <c r="W34" s="402"/>
    </row>
    <row r="35" spans="1:23" s="312" customFormat="1" x14ac:dyDescent="0.25">
      <c r="A35" s="138"/>
      <c r="B35" s="332" t="s">
        <v>35</v>
      </c>
      <c r="C35" s="333" t="s">
        <v>366</v>
      </c>
      <c r="D35" s="334" t="s">
        <v>6</v>
      </c>
      <c r="E35" s="141">
        <v>1720</v>
      </c>
      <c r="F35" s="425"/>
      <c r="G35" s="426"/>
      <c r="H35" s="142"/>
      <c r="I35" s="402"/>
      <c r="J35" s="420"/>
      <c r="K35" s="402"/>
      <c r="L35" s="420"/>
      <c r="M35" s="420"/>
      <c r="N35" s="402"/>
      <c r="O35" s="402"/>
      <c r="P35" s="402"/>
      <c r="Q35" s="402"/>
      <c r="R35" s="402"/>
      <c r="S35" s="402"/>
      <c r="T35" s="402"/>
      <c r="U35" s="402"/>
      <c r="V35" s="402"/>
      <c r="W35" s="402"/>
    </row>
    <row r="36" spans="1:23" s="312" customFormat="1" x14ac:dyDescent="0.25">
      <c r="A36" s="138"/>
      <c r="B36" s="332"/>
      <c r="C36" s="333"/>
      <c r="D36" s="334"/>
      <c r="E36" s="141"/>
      <c r="F36" s="425"/>
      <c r="G36" s="426"/>
      <c r="H36" s="142"/>
      <c r="I36" s="402"/>
      <c r="J36" s="420"/>
      <c r="K36" s="402"/>
      <c r="L36" s="420"/>
      <c r="M36" s="420"/>
      <c r="N36" s="402"/>
      <c r="O36" s="402"/>
      <c r="P36" s="402"/>
      <c r="Q36" s="402"/>
      <c r="R36" s="402"/>
      <c r="S36" s="402"/>
      <c r="T36" s="402"/>
      <c r="U36" s="402"/>
      <c r="V36" s="402"/>
      <c r="W36" s="402"/>
    </row>
    <row r="37" spans="1:23" s="312" customFormat="1" x14ac:dyDescent="0.25">
      <c r="A37" s="138"/>
      <c r="B37" s="332" t="s">
        <v>40</v>
      </c>
      <c r="C37" s="333" t="s">
        <v>363</v>
      </c>
      <c r="D37" s="334" t="s">
        <v>6</v>
      </c>
      <c r="E37" s="141">
        <v>615</v>
      </c>
      <c r="F37" s="425"/>
      <c r="G37" s="426"/>
      <c r="H37" s="142"/>
      <c r="I37" s="402"/>
      <c r="J37" s="420"/>
      <c r="K37" s="402"/>
      <c r="L37" s="420"/>
      <c r="M37" s="420"/>
      <c r="N37" s="402"/>
      <c r="O37" s="402"/>
      <c r="P37" s="402"/>
      <c r="Q37" s="402"/>
      <c r="R37" s="402"/>
      <c r="S37" s="402"/>
      <c r="T37" s="402"/>
      <c r="U37" s="402"/>
      <c r="V37" s="402"/>
      <c r="W37" s="402"/>
    </row>
    <row r="38" spans="1:23" s="312" customFormat="1" x14ac:dyDescent="0.25">
      <c r="A38" s="138"/>
      <c r="B38" s="332"/>
      <c r="C38" s="333"/>
      <c r="D38" s="334"/>
      <c r="E38" s="141"/>
      <c r="F38" s="425"/>
      <c r="G38" s="426"/>
      <c r="H38" s="142"/>
      <c r="I38" s="402"/>
      <c r="J38" s="420"/>
      <c r="K38" s="402"/>
      <c r="L38" s="420"/>
      <c r="M38" s="420"/>
      <c r="N38" s="402"/>
      <c r="O38" s="402"/>
      <c r="P38" s="402"/>
      <c r="Q38" s="402"/>
      <c r="R38" s="402"/>
      <c r="S38" s="402"/>
      <c r="T38" s="402"/>
      <c r="U38" s="402"/>
      <c r="V38" s="402"/>
      <c r="W38" s="402"/>
    </row>
    <row r="39" spans="1:23" s="312" customFormat="1" ht="26.4" x14ac:dyDescent="0.25">
      <c r="A39" s="138"/>
      <c r="B39" s="332" t="s">
        <v>367</v>
      </c>
      <c r="C39" s="333" t="s">
        <v>368</v>
      </c>
      <c r="D39" s="334"/>
      <c r="E39" s="141"/>
      <c r="F39" s="425"/>
      <c r="G39" s="426"/>
      <c r="H39" s="142"/>
      <c r="I39" s="402"/>
      <c r="J39" s="420"/>
      <c r="K39" s="402"/>
      <c r="L39" s="420"/>
      <c r="M39" s="420"/>
      <c r="N39" s="402"/>
      <c r="O39" s="402"/>
      <c r="P39" s="402"/>
      <c r="Q39" s="402"/>
      <c r="R39" s="402"/>
      <c r="S39" s="402"/>
      <c r="T39" s="402"/>
      <c r="U39" s="402"/>
      <c r="V39" s="402"/>
      <c r="W39" s="402"/>
    </row>
    <row r="40" spans="1:23" s="312" customFormat="1" x14ac:dyDescent="0.25">
      <c r="A40" s="138"/>
      <c r="B40" s="332"/>
      <c r="C40" s="333"/>
      <c r="D40" s="334"/>
      <c r="E40" s="141"/>
      <c r="F40" s="425"/>
      <c r="G40" s="426"/>
      <c r="H40" s="142"/>
      <c r="I40" s="402"/>
      <c r="J40" s="420"/>
      <c r="K40" s="402"/>
      <c r="L40" s="420"/>
      <c r="M40" s="420"/>
      <c r="N40" s="402"/>
      <c r="O40" s="402"/>
      <c r="P40" s="402"/>
      <c r="Q40" s="402"/>
      <c r="R40" s="402"/>
      <c r="S40" s="402"/>
      <c r="T40" s="402"/>
      <c r="U40" s="402"/>
      <c r="V40" s="402"/>
      <c r="W40" s="402"/>
    </row>
    <row r="41" spans="1:23" s="312" customFormat="1" x14ac:dyDescent="0.25">
      <c r="A41" s="138"/>
      <c r="B41" s="332" t="s">
        <v>369</v>
      </c>
      <c r="C41" s="333" t="s">
        <v>370</v>
      </c>
      <c r="D41" s="334"/>
      <c r="E41" s="141"/>
      <c r="F41" s="425"/>
      <c r="G41" s="426"/>
      <c r="H41" s="142"/>
      <c r="I41" s="402"/>
      <c r="J41" s="420"/>
      <c r="K41" s="402"/>
      <c r="L41" s="420"/>
      <c r="M41" s="420"/>
      <c r="N41" s="402"/>
      <c r="O41" s="402"/>
      <c r="P41" s="402"/>
      <c r="Q41" s="402"/>
      <c r="R41" s="402"/>
      <c r="S41" s="402"/>
      <c r="T41" s="402"/>
      <c r="U41" s="402"/>
      <c r="V41" s="402"/>
      <c r="W41" s="402"/>
    </row>
    <row r="42" spans="1:23" s="312" customFormat="1" x14ac:dyDescent="0.25">
      <c r="A42" s="138"/>
      <c r="B42" s="332"/>
      <c r="C42" s="333"/>
      <c r="D42" s="334"/>
      <c r="E42" s="141"/>
      <c r="F42" s="425"/>
      <c r="G42" s="426"/>
      <c r="H42" s="142"/>
      <c r="I42" s="402"/>
      <c r="J42" s="420"/>
      <c r="K42" s="402"/>
      <c r="L42" s="420"/>
      <c r="M42" s="420"/>
      <c r="N42" s="402"/>
      <c r="O42" s="402"/>
      <c r="P42" s="402"/>
      <c r="Q42" s="402"/>
      <c r="R42" s="402"/>
      <c r="S42" s="402"/>
      <c r="T42" s="402"/>
      <c r="U42" s="402"/>
      <c r="V42" s="402"/>
      <c r="W42" s="402"/>
    </row>
    <row r="43" spans="1:23" s="312" customFormat="1" ht="28.8" x14ac:dyDescent="0.25">
      <c r="A43" s="138"/>
      <c r="B43" s="332" t="s">
        <v>34</v>
      </c>
      <c r="C43" s="333" t="s">
        <v>371</v>
      </c>
      <c r="D43" s="334" t="s">
        <v>23</v>
      </c>
      <c r="E43" s="141">
        <v>210</v>
      </c>
      <c r="F43" s="425"/>
      <c r="G43" s="426"/>
      <c r="H43" s="142"/>
      <c r="I43" s="402"/>
      <c r="J43" s="420"/>
      <c r="K43" s="402"/>
      <c r="L43" s="420"/>
      <c r="M43" s="420"/>
      <c r="N43" s="402"/>
      <c r="O43" s="402"/>
      <c r="P43" s="402"/>
      <c r="Q43" s="402"/>
      <c r="R43" s="402"/>
      <c r="S43" s="402"/>
      <c r="T43" s="402"/>
      <c r="U43" s="402"/>
      <c r="V43" s="402"/>
      <c r="W43" s="402"/>
    </row>
    <row r="44" spans="1:23" s="312" customFormat="1" x14ac:dyDescent="0.25">
      <c r="A44" s="138"/>
      <c r="B44" s="332"/>
      <c r="C44" s="333"/>
      <c r="D44" s="334"/>
      <c r="E44" s="141"/>
      <c r="F44" s="425"/>
      <c r="G44" s="426"/>
      <c r="H44" s="142"/>
      <c r="I44" s="402"/>
      <c r="J44" s="420"/>
      <c r="K44" s="402"/>
      <c r="L44" s="420"/>
      <c r="M44" s="420"/>
      <c r="N44" s="402"/>
      <c r="O44" s="402"/>
      <c r="P44" s="402"/>
      <c r="Q44" s="402"/>
      <c r="R44" s="402"/>
      <c r="S44" s="402"/>
      <c r="T44" s="402"/>
      <c r="U44" s="402"/>
      <c r="V44" s="402"/>
      <c r="W44" s="402"/>
    </row>
    <row r="45" spans="1:23" s="312" customFormat="1" ht="28.8" x14ac:dyDescent="0.25">
      <c r="A45" s="138"/>
      <c r="B45" s="332" t="s">
        <v>35</v>
      </c>
      <c r="C45" s="333" t="s">
        <v>372</v>
      </c>
      <c r="D45" s="334" t="s">
        <v>23</v>
      </c>
      <c r="E45" s="141">
        <v>386</v>
      </c>
      <c r="F45" s="425"/>
      <c r="G45" s="426"/>
      <c r="H45" s="142"/>
      <c r="I45" s="402"/>
      <c r="J45" s="420"/>
      <c r="K45" s="402"/>
      <c r="L45" s="420"/>
      <c r="M45" s="420"/>
      <c r="N45" s="402"/>
      <c r="O45" s="402"/>
      <c r="P45" s="402"/>
      <c r="Q45" s="402"/>
      <c r="R45" s="402"/>
      <c r="S45" s="402"/>
      <c r="T45" s="402"/>
      <c r="U45" s="402"/>
      <c r="V45" s="402"/>
      <c r="W45" s="402"/>
    </row>
    <row r="46" spans="1:23" s="312" customFormat="1" x14ac:dyDescent="0.25">
      <c r="A46" s="138"/>
      <c r="B46" s="332"/>
      <c r="C46" s="333"/>
      <c r="D46" s="334"/>
      <c r="E46" s="141"/>
      <c r="F46" s="425"/>
      <c r="G46" s="426"/>
      <c r="H46" s="142"/>
      <c r="I46" s="402"/>
      <c r="J46" s="420"/>
      <c r="K46" s="402"/>
      <c r="L46" s="420"/>
      <c r="M46" s="420"/>
      <c r="N46" s="402"/>
      <c r="O46" s="402"/>
      <c r="P46" s="402"/>
      <c r="Q46" s="402"/>
      <c r="R46" s="402"/>
      <c r="S46" s="402"/>
      <c r="T46" s="402"/>
      <c r="U46" s="402"/>
      <c r="V46" s="402"/>
      <c r="W46" s="402"/>
    </row>
    <row r="47" spans="1:23" s="312" customFormat="1" ht="28.8" x14ac:dyDescent="0.25">
      <c r="A47" s="138"/>
      <c r="B47" s="332" t="s">
        <v>40</v>
      </c>
      <c r="C47" s="333" t="s">
        <v>373</v>
      </c>
      <c r="D47" s="334" t="s">
        <v>23</v>
      </c>
      <c r="E47" s="141">
        <v>70</v>
      </c>
      <c r="F47" s="425"/>
      <c r="G47" s="426"/>
      <c r="H47" s="142"/>
      <c r="I47" s="402"/>
      <c r="J47" s="402"/>
      <c r="K47" s="402"/>
      <c r="L47" s="402"/>
      <c r="M47" s="402"/>
      <c r="N47" s="402"/>
      <c r="O47" s="402"/>
      <c r="P47" s="402"/>
      <c r="Q47" s="402"/>
      <c r="R47" s="402"/>
      <c r="S47" s="402"/>
      <c r="T47" s="402"/>
      <c r="U47" s="402"/>
      <c r="V47" s="402"/>
      <c r="W47" s="402"/>
    </row>
    <row r="48" spans="1:23" s="312" customFormat="1" x14ac:dyDescent="0.25">
      <c r="A48" s="138"/>
      <c r="B48" s="332"/>
      <c r="C48" s="333"/>
      <c r="D48" s="334"/>
      <c r="E48" s="147"/>
      <c r="F48" s="425"/>
      <c r="G48" s="426"/>
      <c r="H48" s="145"/>
      <c r="I48" s="402"/>
      <c r="J48" s="402"/>
      <c r="K48" s="402"/>
      <c r="L48" s="402"/>
      <c r="M48" s="402"/>
      <c r="N48" s="402"/>
      <c r="O48" s="402"/>
      <c r="P48" s="402"/>
      <c r="Q48" s="402"/>
      <c r="R48" s="402"/>
      <c r="S48" s="402"/>
      <c r="T48" s="402"/>
      <c r="U48" s="402"/>
      <c r="V48" s="402"/>
      <c r="W48" s="402"/>
    </row>
    <row r="49" spans="1:23" s="312" customFormat="1" ht="15.6" x14ac:dyDescent="0.25">
      <c r="A49" s="138"/>
      <c r="B49" s="332" t="s">
        <v>37</v>
      </c>
      <c r="C49" s="333" t="s">
        <v>374</v>
      </c>
      <c r="D49" s="334" t="s">
        <v>23</v>
      </c>
      <c r="E49" s="141">
        <v>35</v>
      </c>
      <c r="F49" s="425"/>
      <c r="G49" s="426"/>
      <c r="H49" s="142"/>
      <c r="I49" s="402"/>
      <c r="J49" s="402"/>
      <c r="K49" s="402"/>
      <c r="L49" s="402"/>
      <c r="M49" s="402"/>
      <c r="N49" s="402"/>
      <c r="O49" s="402"/>
      <c r="P49" s="402"/>
      <c r="Q49" s="402"/>
      <c r="R49" s="402"/>
      <c r="S49" s="402"/>
      <c r="T49" s="402"/>
      <c r="U49" s="402"/>
      <c r="V49" s="402"/>
      <c r="W49" s="402"/>
    </row>
    <row r="50" spans="1:23" s="312" customFormat="1" x14ac:dyDescent="0.25">
      <c r="A50" s="138"/>
      <c r="B50" s="332"/>
      <c r="C50" s="333"/>
      <c r="D50" s="334"/>
      <c r="E50" s="147"/>
      <c r="F50" s="425"/>
      <c r="G50" s="426"/>
      <c r="H50" s="356"/>
      <c r="I50" s="402"/>
      <c r="J50" s="402"/>
      <c r="K50" s="402"/>
      <c r="L50" s="402"/>
      <c r="M50" s="402"/>
      <c r="N50" s="402"/>
      <c r="O50" s="402"/>
      <c r="P50" s="402"/>
      <c r="Q50" s="402"/>
      <c r="R50" s="402"/>
      <c r="S50" s="402"/>
      <c r="T50" s="402"/>
      <c r="U50" s="402"/>
      <c r="V50" s="402"/>
      <c r="W50" s="402"/>
    </row>
    <row r="51" spans="1:23" s="312" customFormat="1" x14ac:dyDescent="0.25">
      <c r="A51" s="138"/>
      <c r="B51" s="332" t="s">
        <v>375</v>
      </c>
      <c r="C51" s="333" t="s">
        <v>376</v>
      </c>
      <c r="D51" s="334"/>
      <c r="E51" s="147"/>
      <c r="F51" s="425"/>
      <c r="G51" s="426"/>
      <c r="H51" s="145"/>
      <c r="I51" s="402"/>
      <c r="J51" s="402"/>
      <c r="K51" s="402"/>
      <c r="L51" s="402"/>
      <c r="M51" s="402"/>
      <c r="N51" s="402"/>
      <c r="O51" s="402"/>
      <c r="P51" s="402"/>
      <c r="Q51" s="402"/>
      <c r="R51" s="402"/>
      <c r="S51" s="402"/>
      <c r="T51" s="402"/>
      <c r="U51" s="402"/>
      <c r="V51" s="402"/>
      <c r="W51" s="402"/>
    </row>
    <row r="52" spans="1:23" s="312" customFormat="1" x14ac:dyDescent="0.25">
      <c r="A52" s="138"/>
      <c r="B52" s="332"/>
      <c r="C52" s="333"/>
      <c r="D52" s="334"/>
      <c r="E52" s="141"/>
      <c r="F52" s="425"/>
      <c r="G52" s="426"/>
      <c r="H52" s="142"/>
      <c r="I52" s="402"/>
      <c r="J52" s="402"/>
      <c r="K52" s="402"/>
      <c r="L52" s="402"/>
      <c r="M52" s="402"/>
      <c r="N52" s="402"/>
      <c r="O52" s="402"/>
      <c r="P52" s="402"/>
      <c r="Q52" s="402"/>
      <c r="R52" s="402"/>
      <c r="S52" s="402"/>
      <c r="T52" s="402"/>
      <c r="U52" s="402"/>
      <c r="V52" s="402"/>
      <c r="W52" s="402"/>
    </row>
    <row r="53" spans="1:23" s="312" customFormat="1" ht="28.8" x14ac:dyDescent="0.25">
      <c r="A53" s="138"/>
      <c r="B53" s="332" t="s">
        <v>34</v>
      </c>
      <c r="C53" s="333" t="s">
        <v>371</v>
      </c>
      <c r="D53" s="334" t="s">
        <v>23</v>
      </c>
      <c r="E53" s="141">
        <v>132</v>
      </c>
      <c r="F53" s="425"/>
      <c r="G53" s="426"/>
      <c r="H53" s="142"/>
      <c r="I53" s="402"/>
      <c r="J53" s="402"/>
      <c r="K53" s="402"/>
      <c r="L53" s="402"/>
      <c r="M53" s="402"/>
      <c r="N53" s="402"/>
      <c r="O53" s="402"/>
      <c r="P53" s="402"/>
      <c r="Q53" s="402"/>
      <c r="R53" s="402"/>
      <c r="S53" s="402"/>
      <c r="T53" s="402"/>
      <c r="U53" s="402"/>
      <c r="V53" s="402"/>
      <c r="W53" s="402"/>
    </row>
    <row r="54" spans="1:23" s="312" customFormat="1" x14ac:dyDescent="0.25">
      <c r="A54" s="138"/>
      <c r="B54" s="332"/>
      <c r="C54" s="333"/>
      <c r="D54" s="334"/>
      <c r="E54" s="141"/>
      <c r="F54" s="425"/>
      <c r="G54" s="426"/>
      <c r="H54" s="142"/>
      <c r="I54" s="402"/>
      <c r="J54" s="402"/>
      <c r="K54" s="402"/>
      <c r="L54" s="402"/>
      <c r="M54" s="402"/>
      <c r="N54" s="402"/>
      <c r="O54" s="402"/>
      <c r="P54" s="402"/>
      <c r="Q54" s="402"/>
      <c r="R54" s="402"/>
      <c r="S54" s="402"/>
      <c r="T54" s="402"/>
      <c r="U54" s="402"/>
      <c r="V54" s="402"/>
      <c r="W54" s="402"/>
    </row>
    <row r="55" spans="1:23" s="312" customFormat="1" ht="28.8" x14ac:dyDescent="0.25">
      <c r="A55" s="138"/>
      <c r="B55" s="332" t="s">
        <v>35</v>
      </c>
      <c r="C55" s="333" t="s">
        <v>372</v>
      </c>
      <c r="D55" s="334" t="s">
        <v>23</v>
      </c>
      <c r="E55" s="141">
        <v>92</v>
      </c>
      <c r="F55" s="425"/>
      <c r="G55" s="426"/>
      <c r="H55" s="142"/>
      <c r="I55" s="402"/>
      <c r="J55" s="402"/>
      <c r="K55" s="402"/>
      <c r="L55" s="402"/>
      <c r="M55" s="402"/>
      <c r="N55" s="402"/>
      <c r="O55" s="402"/>
      <c r="P55" s="402"/>
      <c r="Q55" s="402"/>
      <c r="R55" s="402"/>
      <c r="S55" s="402"/>
      <c r="T55" s="402"/>
      <c r="U55" s="402"/>
      <c r="V55" s="402"/>
      <c r="W55" s="402"/>
    </row>
    <row r="56" spans="1:23" s="312" customFormat="1" x14ac:dyDescent="0.25">
      <c r="A56" s="138"/>
      <c r="B56" s="332"/>
      <c r="C56" s="333"/>
      <c r="D56" s="334"/>
      <c r="E56" s="141"/>
      <c r="F56" s="425"/>
      <c r="G56" s="426"/>
      <c r="H56" s="142"/>
      <c r="I56" s="402"/>
      <c r="J56" s="402"/>
      <c r="K56" s="402"/>
      <c r="L56" s="402"/>
      <c r="M56" s="402"/>
      <c r="N56" s="402"/>
      <c r="O56" s="402"/>
      <c r="P56" s="402"/>
      <c r="Q56" s="402"/>
      <c r="R56" s="402"/>
      <c r="S56" s="402"/>
      <c r="T56" s="402"/>
      <c r="U56" s="402"/>
      <c r="V56" s="402"/>
      <c r="W56" s="402"/>
    </row>
    <row r="57" spans="1:23" s="312" customFormat="1" ht="28.8" x14ac:dyDescent="0.25">
      <c r="A57" s="138"/>
      <c r="B57" s="332" t="s">
        <v>40</v>
      </c>
      <c r="C57" s="333" t="s">
        <v>373</v>
      </c>
      <c r="D57" s="334" t="s">
        <v>23</v>
      </c>
      <c r="E57" s="141">
        <v>26</v>
      </c>
      <c r="F57" s="425"/>
      <c r="G57" s="426"/>
      <c r="H57" s="142"/>
      <c r="I57" s="402"/>
      <c r="J57" s="402"/>
      <c r="K57" s="402"/>
      <c r="L57" s="402"/>
      <c r="M57" s="402"/>
      <c r="N57" s="402"/>
      <c r="O57" s="402"/>
      <c r="P57" s="402"/>
      <c r="Q57" s="402"/>
      <c r="R57" s="402"/>
      <c r="S57" s="402"/>
      <c r="T57" s="402"/>
      <c r="U57" s="402"/>
      <c r="V57" s="402"/>
      <c r="W57" s="402"/>
    </row>
    <row r="58" spans="1:23" s="312" customFormat="1" x14ac:dyDescent="0.25">
      <c r="A58" s="138"/>
      <c r="B58" s="332"/>
      <c r="C58" s="333"/>
      <c r="D58" s="334"/>
      <c r="E58" s="147"/>
      <c r="F58" s="425"/>
      <c r="G58" s="426"/>
      <c r="H58" s="142"/>
      <c r="I58" s="402"/>
      <c r="J58" s="402"/>
      <c r="K58" s="402"/>
      <c r="L58" s="402"/>
      <c r="M58" s="402"/>
      <c r="N58" s="402"/>
      <c r="O58" s="402"/>
      <c r="P58" s="402"/>
      <c r="Q58" s="402"/>
      <c r="R58" s="402"/>
      <c r="S58" s="402"/>
      <c r="T58" s="402"/>
      <c r="U58" s="402"/>
      <c r="V58" s="402"/>
      <c r="W58" s="402"/>
    </row>
    <row r="59" spans="1:23" s="312" customFormat="1" ht="15.6" x14ac:dyDescent="0.25">
      <c r="A59" s="138"/>
      <c r="B59" s="332" t="s">
        <v>37</v>
      </c>
      <c r="C59" s="333" t="s">
        <v>374</v>
      </c>
      <c r="D59" s="334" t="s">
        <v>23</v>
      </c>
      <c r="E59" s="141">
        <v>13</v>
      </c>
      <c r="F59" s="425"/>
      <c r="G59" s="426"/>
      <c r="H59" s="142"/>
      <c r="I59" s="402"/>
      <c r="J59" s="402"/>
      <c r="K59" s="402"/>
      <c r="L59" s="402"/>
      <c r="M59" s="402"/>
      <c r="N59" s="402"/>
      <c r="O59" s="402"/>
      <c r="P59" s="402"/>
      <c r="Q59" s="402"/>
      <c r="R59" s="402"/>
      <c r="S59" s="402"/>
      <c r="T59" s="402"/>
      <c r="U59" s="402"/>
      <c r="V59" s="402"/>
      <c r="W59" s="402"/>
    </row>
    <row r="60" spans="1:23" s="312" customFormat="1" x14ac:dyDescent="0.25">
      <c r="A60" s="138"/>
      <c r="B60" s="357"/>
      <c r="C60" s="146"/>
      <c r="D60" s="141"/>
      <c r="E60" s="141"/>
      <c r="F60" s="425"/>
      <c r="G60" s="426"/>
      <c r="H60" s="142"/>
      <c r="I60" s="402"/>
      <c r="J60" s="402"/>
      <c r="K60" s="402"/>
      <c r="L60" s="402"/>
      <c r="M60" s="402"/>
      <c r="N60" s="402"/>
      <c r="O60" s="402"/>
      <c r="P60" s="402"/>
      <c r="Q60" s="402"/>
      <c r="R60" s="402"/>
      <c r="S60" s="402"/>
      <c r="T60" s="402"/>
      <c r="U60" s="402"/>
      <c r="V60" s="402"/>
      <c r="W60" s="402"/>
    </row>
    <row r="61" spans="1:23" s="312" customFormat="1" x14ac:dyDescent="0.25">
      <c r="A61" s="138"/>
      <c r="B61" s="332" t="s">
        <v>377</v>
      </c>
      <c r="C61" s="333" t="s">
        <v>384</v>
      </c>
      <c r="D61" s="334"/>
      <c r="E61" s="141"/>
      <c r="F61" s="425"/>
      <c r="G61" s="426"/>
      <c r="H61" s="142"/>
      <c r="I61" s="402"/>
      <c r="J61" s="402"/>
      <c r="K61" s="402"/>
      <c r="L61" s="402"/>
      <c r="M61" s="402"/>
      <c r="N61" s="402"/>
      <c r="O61" s="402"/>
      <c r="P61" s="402"/>
      <c r="Q61" s="402"/>
      <c r="R61" s="402"/>
      <c r="S61" s="402"/>
      <c r="T61" s="402"/>
      <c r="U61" s="402"/>
      <c r="V61" s="402"/>
      <c r="W61" s="402"/>
    </row>
    <row r="62" spans="1:23" s="312" customFormat="1" x14ac:dyDescent="0.25">
      <c r="A62" s="138"/>
      <c r="B62" s="332"/>
      <c r="C62" s="333"/>
      <c r="D62" s="334"/>
      <c r="E62" s="141"/>
      <c r="F62" s="425"/>
      <c r="G62" s="426"/>
      <c r="H62" s="142"/>
      <c r="I62" s="402"/>
      <c r="J62" s="402"/>
      <c r="K62" s="402"/>
      <c r="L62" s="402"/>
      <c r="M62" s="402"/>
      <c r="N62" s="402"/>
      <c r="O62" s="402"/>
      <c r="P62" s="402"/>
      <c r="Q62" s="402"/>
      <c r="R62" s="402"/>
      <c r="S62" s="402"/>
      <c r="T62" s="402"/>
      <c r="U62" s="402"/>
      <c r="V62" s="402"/>
      <c r="W62" s="402"/>
    </row>
    <row r="63" spans="1:23" s="312" customFormat="1" ht="28.8" x14ac:dyDescent="0.25">
      <c r="A63" s="138"/>
      <c r="B63" s="332" t="s">
        <v>34</v>
      </c>
      <c r="C63" s="333" t="s">
        <v>371</v>
      </c>
      <c r="D63" s="334" t="s">
        <v>23</v>
      </c>
      <c r="E63" s="141">
        <v>176</v>
      </c>
      <c r="F63" s="425"/>
      <c r="G63" s="426"/>
      <c r="H63" s="142"/>
      <c r="I63" s="402"/>
      <c r="J63" s="402"/>
      <c r="K63" s="402"/>
      <c r="L63" s="402"/>
      <c r="M63" s="402"/>
      <c r="N63" s="402"/>
      <c r="O63" s="402"/>
      <c r="P63" s="402"/>
      <c r="Q63" s="402"/>
      <c r="R63" s="402"/>
      <c r="S63" s="402"/>
      <c r="T63" s="402"/>
      <c r="U63" s="402"/>
      <c r="V63" s="402"/>
      <c r="W63" s="402"/>
    </row>
    <row r="64" spans="1:23" s="312" customFormat="1" ht="28.8" x14ac:dyDescent="0.25">
      <c r="A64" s="138"/>
      <c r="B64" s="332" t="s">
        <v>35</v>
      </c>
      <c r="C64" s="333" t="s">
        <v>372</v>
      </c>
      <c r="D64" s="334" t="s">
        <v>23</v>
      </c>
      <c r="E64" s="141">
        <v>105</v>
      </c>
      <c r="F64" s="425"/>
      <c r="G64" s="426"/>
      <c r="H64" s="142"/>
      <c r="I64" s="402"/>
      <c r="J64" s="402"/>
      <c r="K64" s="402"/>
      <c r="L64" s="402"/>
      <c r="M64" s="402"/>
      <c r="N64" s="402"/>
      <c r="O64" s="402"/>
      <c r="P64" s="402"/>
      <c r="Q64" s="402"/>
      <c r="R64" s="402"/>
      <c r="S64" s="402"/>
      <c r="T64" s="402"/>
      <c r="U64" s="402"/>
      <c r="V64" s="402"/>
      <c r="W64" s="402"/>
    </row>
    <row r="65" spans="1:23" s="315" customFormat="1" ht="24.9" customHeight="1" x14ac:dyDescent="0.25">
      <c r="A65" s="366"/>
      <c r="B65" s="358" t="str">
        <f>$B$11</f>
        <v>C8.8</v>
      </c>
      <c r="C65" s="346" t="str">
        <f>"TOTAL CARRIED FORWARD"&amp;IF(G65=G$1," TO SUMMARY (Page C"&amp;Page_A&amp;")","")</f>
        <v>TOTAL CARRIED FORWARD TO SUMMARY (Page C50)</v>
      </c>
      <c r="D65" s="347"/>
      <c r="E65" s="348"/>
      <c r="F65" s="438"/>
      <c r="G65" s="439"/>
      <c r="H65" s="359"/>
      <c r="I65" s="424"/>
      <c r="J65" s="424"/>
      <c r="K65" s="359"/>
      <c r="L65" s="424"/>
      <c r="M65" s="424"/>
      <c r="N65" s="424"/>
      <c r="O65" s="424"/>
      <c r="P65" s="424"/>
      <c r="Q65" s="424"/>
      <c r="R65" s="402"/>
      <c r="S65" s="402"/>
      <c r="T65" s="424"/>
      <c r="U65" s="424"/>
      <c r="V65" s="424"/>
      <c r="W65" s="424"/>
    </row>
    <row r="66" spans="1:23" s="312" customFormat="1" x14ac:dyDescent="0.25">
      <c r="A66" s="138"/>
      <c r="B66" s="525" t="str">
        <f>Client1</f>
        <v>Province of KwaZulu-Natal</v>
      </c>
      <c r="C66" s="525"/>
      <c r="D66" s="525"/>
      <c r="E66" s="526" t="str">
        <f>"Contract No. "&amp;ContractNo</f>
        <v>Contract No. ZNB01208/00000/00/PMC/INF/21/T</v>
      </c>
      <c r="F66" s="526"/>
      <c r="G66" s="526"/>
      <c r="H66" s="145"/>
      <c r="I66" s="402"/>
      <c r="J66" s="402"/>
      <c r="K66" s="402"/>
      <c r="L66" s="402"/>
      <c r="M66" s="402"/>
      <c r="N66" s="402"/>
      <c r="O66" s="402"/>
      <c r="P66" s="402"/>
      <c r="Q66" s="402"/>
      <c r="R66" s="402"/>
      <c r="S66" s="402"/>
      <c r="T66" s="402"/>
      <c r="U66" s="402"/>
      <c r="V66" s="402"/>
      <c r="W66" s="402"/>
    </row>
    <row r="67" spans="1:23" s="312" customFormat="1" x14ac:dyDescent="0.25">
      <c r="A67" s="138"/>
      <c r="B67" s="525" t="str">
        <f>Client2</f>
        <v>Department of Transport</v>
      </c>
      <c r="C67" s="525"/>
      <c r="D67" s="525"/>
      <c r="E67" s="526"/>
      <c r="F67" s="526"/>
      <c r="G67" s="526"/>
      <c r="H67" s="145"/>
      <c r="I67" s="402"/>
      <c r="J67" s="402"/>
      <c r="K67" s="402"/>
      <c r="L67" s="402"/>
      <c r="M67" s="402"/>
      <c r="N67" s="402"/>
      <c r="O67" s="402"/>
      <c r="P67" s="402"/>
      <c r="Q67" s="402"/>
      <c r="R67" s="402"/>
      <c r="S67" s="402"/>
      <c r="T67" s="402"/>
      <c r="U67" s="402"/>
      <c r="V67" s="402"/>
      <c r="W67" s="402"/>
    </row>
    <row r="68" spans="1:23" s="312" customFormat="1" x14ac:dyDescent="0.25">
      <c r="A68" s="138"/>
      <c r="B68" s="527"/>
      <c r="C68" s="527"/>
      <c r="D68" s="527"/>
      <c r="E68" s="522"/>
      <c r="F68" s="522"/>
      <c r="G68" s="522"/>
      <c r="H68" s="145"/>
      <c r="I68" s="402"/>
      <c r="J68" s="402"/>
      <c r="K68" s="402"/>
      <c r="L68" s="402"/>
      <c r="M68" s="402"/>
      <c r="N68" s="402"/>
      <c r="O68" s="402"/>
      <c r="P68" s="402"/>
      <c r="Q68" s="402"/>
      <c r="R68" s="402"/>
      <c r="S68" s="402"/>
      <c r="T68" s="402"/>
      <c r="U68" s="402"/>
      <c r="V68" s="402"/>
      <c r="W68" s="402"/>
    </row>
    <row r="69" spans="1:23" s="312" customFormat="1" x14ac:dyDescent="0.25">
      <c r="A69" s="138"/>
      <c r="B69" s="508" t="s">
        <v>8</v>
      </c>
      <c r="C69" s="509"/>
      <c r="D69" s="509"/>
      <c r="E69" s="509"/>
      <c r="F69" s="509"/>
      <c r="G69" s="510" t="str">
        <f>G5</f>
        <v>CHAPTER C8.8</v>
      </c>
      <c r="H69" s="360"/>
      <c r="I69" s="402"/>
      <c r="J69" s="402"/>
      <c r="K69" s="402"/>
      <c r="L69" s="402"/>
      <c r="M69" s="402"/>
      <c r="N69" s="402"/>
      <c r="O69" s="402"/>
      <c r="P69" s="402"/>
      <c r="Q69" s="402"/>
      <c r="R69" s="402"/>
      <c r="S69" s="402"/>
      <c r="T69" s="402"/>
      <c r="U69" s="402"/>
      <c r="V69" s="402"/>
      <c r="W69" s="402"/>
    </row>
    <row r="70" spans="1:23" s="312" customFormat="1" x14ac:dyDescent="0.25">
      <c r="A70" s="138"/>
      <c r="B70" s="513" t="str">
        <f>ContractDescription</f>
        <v>PROVISION OF ROUTINE AND SAFETY MAINTENANCE ON VARIOUS ROADS WITHIN THE LOTHENI ZONE - VULINDLELA AREA OFFICE</v>
      </c>
      <c r="C70" s="524"/>
      <c r="D70" s="524"/>
      <c r="E70" s="524"/>
      <c r="F70" s="524"/>
      <c r="G70" s="511"/>
      <c r="H70" s="361"/>
      <c r="I70" s="402"/>
      <c r="J70" s="402"/>
      <c r="K70" s="402"/>
      <c r="L70" s="402"/>
      <c r="M70" s="402"/>
      <c r="N70" s="402"/>
      <c r="O70" s="402"/>
      <c r="P70" s="402"/>
      <c r="Q70" s="402"/>
      <c r="R70" s="402"/>
      <c r="S70" s="402"/>
      <c r="T70" s="402"/>
      <c r="U70" s="402"/>
      <c r="V70" s="402"/>
      <c r="W70" s="402"/>
    </row>
    <row r="71" spans="1:23" s="312" customFormat="1" x14ac:dyDescent="0.25">
      <c r="A71" s="138"/>
      <c r="B71" s="513"/>
      <c r="C71" s="524"/>
      <c r="D71" s="524"/>
      <c r="E71" s="524"/>
      <c r="F71" s="524"/>
      <c r="G71" s="511"/>
      <c r="H71" s="361"/>
      <c r="I71" s="402"/>
      <c r="J71" s="402"/>
      <c r="K71" s="402"/>
      <c r="L71" s="402"/>
      <c r="M71" s="402"/>
      <c r="N71" s="402"/>
      <c r="O71" s="402"/>
      <c r="P71" s="402"/>
      <c r="Q71" s="402"/>
      <c r="R71" s="402"/>
      <c r="S71" s="402"/>
      <c r="T71" s="402"/>
      <c r="U71" s="402"/>
      <c r="V71" s="402"/>
      <c r="W71" s="402"/>
    </row>
    <row r="72" spans="1:23" s="312" customFormat="1" x14ac:dyDescent="0.25">
      <c r="A72" s="138"/>
      <c r="B72" s="515"/>
      <c r="C72" s="516"/>
      <c r="D72" s="516"/>
      <c r="E72" s="516"/>
      <c r="F72" s="516"/>
      <c r="G72" s="512"/>
      <c r="H72" s="361"/>
      <c r="I72" s="402"/>
      <c r="J72" s="402"/>
      <c r="K72" s="402"/>
      <c r="L72" s="402"/>
      <c r="M72" s="402"/>
      <c r="N72" s="402"/>
      <c r="O72" s="402"/>
      <c r="P72" s="402"/>
      <c r="Q72" s="402"/>
      <c r="R72" s="402"/>
      <c r="S72" s="402"/>
      <c r="T72" s="402"/>
      <c r="U72" s="402"/>
      <c r="V72" s="402"/>
      <c r="W72" s="402"/>
    </row>
    <row r="73" spans="1:23" s="312" customFormat="1" x14ac:dyDescent="0.25">
      <c r="A73" s="367"/>
      <c r="B73" s="350" t="s">
        <v>0</v>
      </c>
      <c r="C73" s="351" t="s">
        <v>1</v>
      </c>
      <c r="D73" s="351" t="s">
        <v>2</v>
      </c>
      <c r="E73" s="351" t="s">
        <v>3</v>
      </c>
      <c r="F73" s="351" t="s">
        <v>4</v>
      </c>
      <c r="G73" s="351" t="s">
        <v>5</v>
      </c>
      <c r="H73" s="362"/>
      <c r="I73" s="402"/>
      <c r="J73" s="402"/>
      <c r="K73" s="402"/>
      <c r="L73" s="402"/>
      <c r="M73" s="402"/>
      <c r="N73" s="402"/>
      <c r="O73" s="402"/>
      <c r="P73" s="402"/>
      <c r="Q73" s="402"/>
      <c r="R73" s="402"/>
      <c r="S73" s="402"/>
      <c r="T73" s="402"/>
      <c r="U73" s="402"/>
      <c r="V73" s="402"/>
      <c r="W73" s="402"/>
    </row>
    <row r="74" spans="1:23" s="312" customFormat="1" x14ac:dyDescent="0.25">
      <c r="A74" s="366"/>
      <c r="B74" s="352"/>
      <c r="C74" s="346" t="s">
        <v>26</v>
      </c>
      <c r="D74" s="347"/>
      <c r="E74" s="348"/>
      <c r="F74" s="438"/>
      <c r="G74" s="439"/>
      <c r="H74" s="359"/>
      <c r="I74" s="402"/>
      <c r="J74" s="402"/>
      <c r="K74" s="402"/>
      <c r="L74" s="402"/>
      <c r="M74" s="402"/>
      <c r="N74" s="402"/>
      <c r="O74" s="402"/>
      <c r="P74" s="402"/>
      <c r="Q74" s="402"/>
      <c r="R74" s="402"/>
      <c r="S74" s="402"/>
      <c r="T74" s="402"/>
      <c r="U74" s="402"/>
      <c r="V74" s="402"/>
      <c r="W74" s="402"/>
    </row>
    <row r="75" spans="1:23" s="312" customFormat="1" x14ac:dyDescent="0.25">
      <c r="A75" s="138"/>
      <c r="B75" s="363"/>
      <c r="C75" s="140"/>
      <c r="D75" s="141"/>
      <c r="E75" s="141"/>
      <c r="F75" s="425"/>
      <c r="G75" s="426"/>
      <c r="H75" s="142"/>
      <c r="I75" s="402"/>
      <c r="J75" s="402"/>
      <c r="K75" s="402"/>
      <c r="L75" s="402"/>
      <c r="M75" s="402"/>
      <c r="N75" s="402"/>
      <c r="O75" s="402"/>
      <c r="P75" s="402"/>
      <c r="Q75" s="402"/>
      <c r="R75" s="402"/>
      <c r="S75" s="402"/>
      <c r="T75" s="402"/>
      <c r="U75" s="402"/>
      <c r="V75" s="402"/>
      <c r="W75" s="402"/>
    </row>
    <row r="76" spans="1:23" s="312" customFormat="1" ht="28.8" x14ac:dyDescent="0.25">
      <c r="A76" s="138"/>
      <c r="B76" s="332" t="s">
        <v>40</v>
      </c>
      <c r="C76" s="333" t="s">
        <v>373</v>
      </c>
      <c r="D76" s="334" t="s">
        <v>23</v>
      </c>
      <c r="E76" s="141">
        <v>53</v>
      </c>
      <c r="F76" s="425"/>
      <c r="G76" s="426"/>
      <c r="H76" s="142"/>
      <c r="I76" s="402"/>
      <c r="J76" s="402"/>
      <c r="K76" s="402"/>
      <c r="L76" s="402"/>
      <c r="M76" s="402"/>
      <c r="N76" s="402"/>
      <c r="O76" s="402"/>
      <c r="P76" s="402"/>
      <c r="Q76" s="402"/>
      <c r="R76" s="402"/>
      <c r="S76" s="402"/>
      <c r="T76" s="402"/>
      <c r="U76" s="402"/>
      <c r="V76" s="402"/>
      <c r="W76" s="402"/>
    </row>
    <row r="77" spans="1:23" s="312" customFormat="1" x14ac:dyDescent="0.25">
      <c r="A77" s="138"/>
      <c r="B77" s="332"/>
      <c r="C77" s="333"/>
      <c r="D77" s="334"/>
      <c r="E77" s="141"/>
      <c r="F77" s="425"/>
      <c r="G77" s="426"/>
      <c r="H77" s="142"/>
      <c r="I77" s="402"/>
      <c r="J77" s="402"/>
      <c r="K77" s="402"/>
      <c r="L77" s="402"/>
      <c r="M77" s="402"/>
      <c r="N77" s="402"/>
      <c r="O77" s="402"/>
      <c r="P77" s="402"/>
      <c r="Q77" s="402"/>
      <c r="R77" s="402"/>
      <c r="S77" s="402"/>
      <c r="T77" s="402"/>
      <c r="U77" s="402"/>
      <c r="V77" s="402"/>
      <c r="W77" s="402"/>
    </row>
    <row r="78" spans="1:23" s="312" customFormat="1" ht="15.6" x14ac:dyDescent="0.25">
      <c r="A78" s="138"/>
      <c r="B78" s="332" t="s">
        <v>37</v>
      </c>
      <c r="C78" s="333" t="s">
        <v>374</v>
      </c>
      <c r="D78" s="334" t="s">
        <v>23</v>
      </c>
      <c r="E78" s="141">
        <v>17</v>
      </c>
      <c r="F78" s="425"/>
      <c r="G78" s="426"/>
      <c r="H78" s="142"/>
      <c r="I78" s="402"/>
      <c r="J78" s="402"/>
      <c r="K78" s="402"/>
      <c r="L78" s="402"/>
      <c r="M78" s="402"/>
      <c r="N78" s="402"/>
      <c r="O78" s="402"/>
      <c r="P78" s="402"/>
      <c r="Q78" s="402"/>
      <c r="R78" s="402"/>
      <c r="S78" s="402"/>
      <c r="T78" s="402"/>
      <c r="U78" s="402"/>
      <c r="V78" s="402"/>
      <c r="W78" s="402"/>
    </row>
    <row r="79" spans="1:23" s="312" customFormat="1" x14ac:dyDescent="0.25">
      <c r="A79" s="138"/>
      <c r="B79" s="364"/>
      <c r="C79" s="333"/>
      <c r="D79" s="334"/>
      <c r="E79" s="141"/>
      <c r="F79" s="425"/>
      <c r="G79" s="426"/>
      <c r="H79" s="142"/>
      <c r="I79" s="402"/>
      <c r="J79" s="402"/>
      <c r="K79" s="402"/>
      <c r="L79" s="402"/>
      <c r="M79" s="402"/>
      <c r="N79" s="402"/>
      <c r="O79" s="402"/>
      <c r="P79" s="402"/>
      <c r="Q79" s="402"/>
      <c r="R79" s="402"/>
      <c r="S79" s="402"/>
      <c r="T79" s="402"/>
      <c r="U79" s="402"/>
      <c r="V79" s="402"/>
      <c r="W79" s="402"/>
    </row>
    <row r="80" spans="1:23" s="312" customFormat="1" ht="26.4" x14ac:dyDescent="0.25">
      <c r="A80" s="138"/>
      <c r="B80" s="332" t="s">
        <v>378</v>
      </c>
      <c r="C80" s="333" t="s">
        <v>385</v>
      </c>
      <c r="D80" s="334" t="s">
        <v>51</v>
      </c>
      <c r="E80" s="141">
        <v>17550</v>
      </c>
      <c r="F80" s="425"/>
      <c r="G80" s="426"/>
      <c r="H80" s="142"/>
      <c r="I80" s="402"/>
      <c r="J80" s="402"/>
      <c r="K80" s="402"/>
      <c r="L80" s="402"/>
      <c r="M80" s="402"/>
      <c r="N80" s="402"/>
      <c r="O80" s="402"/>
      <c r="P80" s="402"/>
      <c r="Q80" s="402"/>
      <c r="R80" s="402"/>
      <c r="S80" s="402"/>
      <c r="T80" s="402"/>
      <c r="U80" s="402"/>
      <c r="V80" s="402"/>
      <c r="W80" s="402"/>
    </row>
    <row r="81" spans="1:23" s="312" customFormat="1" x14ac:dyDescent="0.25">
      <c r="A81" s="138"/>
      <c r="B81" s="332"/>
      <c r="C81" s="333"/>
      <c r="D81" s="334"/>
      <c r="E81" s="141"/>
      <c r="F81" s="425"/>
      <c r="G81" s="426"/>
      <c r="H81" s="142"/>
      <c r="I81" s="402"/>
      <c r="J81" s="402"/>
      <c r="K81" s="402"/>
      <c r="L81" s="402"/>
      <c r="M81" s="402"/>
      <c r="N81" s="402"/>
      <c r="O81" s="402"/>
      <c r="P81" s="402"/>
      <c r="Q81" s="402"/>
      <c r="R81" s="402"/>
      <c r="S81" s="402"/>
      <c r="T81" s="402"/>
      <c r="U81" s="402"/>
      <c r="V81" s="402"/>
      <c r="W81" s="402"/>
    </row>
    <row r="82" spans="1:23" s="312" customFormat="1" x14ac:dyDescent="0.25">
      <c r="A82" s="138"/>
      <c r="B82" s="332" t="s">
        <v>379</v>
      </c>
      <c r="C82" s="333" t="s">
        <v>380</v>
      </c>
      <c r="D82" s="334"/>
      <c r="E82" s="141"/>
      <c r="F82" s="425"/>
      <c r="G82" s="426"/>
      <c r="H82" s="142"/>
      <c r="I82" s="402"/>
      <c r="J82" s="402"/>
      <c r="K82" s="402"/>
      <c r="L82" s="402"/>
      <c r="M82" s="402"/>
      <c r="N82" s="402"/>
      <c r="O82" s="402"/>
      <c r="P82" s="402"/>
      <c r="Q82" s="402"/>
      <c r="R82" s="402"/>
      <c r="S82" s="402"/>
      <c r="T82" s="402"/>
      <c r="U82" s="402"/>
      <c r="V82" s="402"/>
      <c r="W82" s="402"/>
    </row>
    <row r="83" spans="1:23" s="312" customFormat="1" x14ac:dyDescent="0.25">
      <c r="A83" s="138"/>
      <c r="B83" s="332"/>
      <c r="C83" s="333"/>
      <c r="D83" s="334"/>
      <c r="E83" s="141"/>
      <c r="F83" s="425"/>
      <c r="G83" s="426"/>
      <c r="H83" s="142"/>
      <c r="I83" s="402"/>
      <c r="J83" s="402"/>
      <c r="K83" s="402"/>
      <c r="L83" s="402"/>
      <c r="M83" s="402"/>
      <c r="N83" s="402"/>
      <c r="O83" s="402"/>
      <c r="P83" s="402"/>
      <c r="Q83" s="402"/>
      <c r="R83" s="402"/>
      <c r="S83" s="402"/>
      <c r="T83" s="402"/>
      <c r="U83" s="402"/>
      <c r="V83" s="402"/>
      <c r="W83" s="402"/>
    </row>
    <row r="84" spans="1:23" s="312" customFormat="1" ht="39.6" x14ac:dyDescent="0.25">
      <c r="A84" s="138"/>
      <c r="B84" s="332" t="s">
        <v>381</v>
      </c>
      <c r="C84" s="333" t="s">
        <v>410</v>
      </c>
      <c r="D84" s="334"/>
      <c r="E84" s="141"/>
      <c r="F84" s="425"/>
      <c r="G84" s="426"/>
      <c r="H84" s="142"/>
      <c r="I84" s="402"/>
      <c r="J84" s="402"/>
      <c r="K84" s="402"/>
      <c r="L84" s="402"/>
      <c r="M84" s="402"/>
      <c r="N84" s="402"/>
      <c r="O84" s="402"/>
      <c r="P84" s="402"/>
      <c r="Q84" s="402"/>
      <c r="R84" s="402"/>
      <c r="S84" s="402"/>
      <c r="T84" s="402"/>
      <c r="U84" s="402"/>
      <c r="V84" s="402"/>
      <c r="W84" s="402"/>
    </row>
    <row r="85" spans="1:23" s="312" customFormat="1" x14ac:dyDescent="0.25">
      <c r="A85" s="138"/>
      <c r="B85" s="332"/>
      <c r="C85" s="333"/>
      <c r="D85" s="334"/>
      <c r="E85" s="141"/>
      <c r="F85" s="425"/>
      <c r="G85" s="426"/>
      <c r="H85" s="142"/>
      <c r="I85" s="402"/>
      <c r="J85" s="402"/>
      <c r="K85" s="402"/>
      <c r="L85" s="402"/>
      <c r="M85" s="402"/>
      <c r="N85" s="402"/>
      <c r="O85" s="402"/>
      <c r="P85" s="402"/>
      <c r="Q85" s="402"/>
      <c r="R85" s="402"/>
      <c r="S85" s="402"/>
      <c r="T85" s="402"/>
      <c r="U85" s="402"/>
      <c r="V85" s="402"/>
      <c r="W85" s="402"/>
    </row>
    <row r="86" spans="1:23" s="312" customFormat="1" ht="28.8" x14ac:dyDescent="0.25">
      <c r="A86" s="138"/>
      <c r="B86" s="332" t="s">
        <v>34</v>
      </c>
      <c r="C86" s="333" t="s">
        <v>371</v>
      </c>
      <c r="D86" s="334" t="s">
        <v>23</v>
      </c>
      <c r="E86" s="141">
        <v>132</v>
      </c>
      <c r="F86" s="425"/>
      <c r="G86" s="426"/>
      <c r="H86" s="142"/>
      <c r="I86" s="402"/>
      <c r="J86" s="402"/>
      <c r="K86" s="402"/>
      <c r="L86" s="402"/>
      <c r="M86" s="402"/>
      <c r="N86" s="402"/>
      <c r="O86" s="402"/>
      <c r="P86" s="402"/>
      <c r="Q86" s="402"/>
      <c r="R86" s="402"/>
      <c r="S86" s="402"/>
      <c r="T86" s="402"/>
      <c r="U86" s="402"/>
      <c r="V86" s="402"/>
      <c r="W86" s="402"/>
    </row>
    <row r="87" spans="1:23" s="312" customFormat="1" x14ac:dyDescent="0.25">
      <c r="A87" s="138"/>
      <c r="B87" s="332"/>
      <c r="C87" s="333"/>
      <c r="D87" s="334"/>
      <c r="E87" s="141"/>
      <c r="F87" s="425"/>
      <c r="G87" s="426"/>
      <c r="H87" s="142"/>
      <c r="I87" s="402"/>
      <c r="J87" s="402"/>
      <c r="K87" s="402"/>
      <c r="L87" s="402"/>
      <c r="M87" s="402"/>
      <c r="N87" s="402"/>
      <c r="O87" s="402"/>
      <c r="P87" s="402"/>
      <c r="Q87" s="402"/>
      <c r="R87" s="402"/>
      <c r="S87" s="402"/>
      <c r="T87" s="402"/>
      <c r="U87" s="402"/>
      <c r="V87" s="402"/>
      <c r="W87" s="402"/>
    </row>
    <row r="88" spans="1:23" s="312" customFormat="1" ht="28.8" x14ac:dyDescent="0.25">
      <c r="A88" s="138"/>
      <c r="B88" s="332" t="s">
        <v>35</v>
      </c>
      <c r="C88" s="333" t="s">
        <v>372</v>
      </c>
      <c r="D88" s="334" t="s">
        <v>23</v>
      </c>
      <c r="E88" s="141">
        <v>92</v>
      </c>
      <c r="F88" s="425"/>
      <c r="G88" s="426"/>
      <c r="H88" s="142"/>
      <c r="I88" s="402"/>
      <c r="J88" s="402"/>
      <c r="K88" s="402"/>
      <c r="L88" s="402"/>
      <c r="M88" s="402"/>
      <c r="N88" s="402"/>
      <c r="O88" s="402"/>
      <c r="P88" s="402"/>
      <c r="Q88" s="402"/>
      <c r="R88" s="402"/>
      <c r="S88" s="402"/>
      <c r="T88" s="402"/>
      <c r="U88" s="402"/>
      <c r="V88" s="402"/>
      <c r="W88" s="402"/>
    </row>
    <row r="89" spans="1:23" s="312" customFormat="1" x14ac:dyDescent="0.25">
      <c r="A89" s="138"/>
      <c r="B89" s="332"/>
      <c r="C89" s="333"/>
      <c r="D89" s="334"/>
      <c r="E89" s="141"/>
      <c r="F89" s="425"/>
      <c r="G89" s="426"/>
      <c r="H89" s="142"/>
      <c r="I89" s="402"/>
      <c r="J89" s="402"/>
      <c r="K89" s="402"/>
      <c r="L89" s="402"/>
      <c r="M89" s="402"/>
      <c r="N89" s="402"/>
      <c r="O89" s="402"/>
      <c r="P89" s="402"/>
      <c r="Q89" s="402"/>
      <c r="R89" s="402"/>
      <c r="S89" s="402"/>
      <c r="T89" s="402"/>
      <c r="U89" s="402"/>
      <c r="V89" s="402"/>
      <c r="W89" s="402"/>
    </row>
    <row r="90" spans="1:23" s="312" customFormat="1" ht="28.8" x14ac:dyDescent="0.25">
      <c r="A90" s="138"/>
      <c r="B90" s="332" t="s">
        <v>40</v>
      </c>
      <c r="C90" s="333" t="s">
        <v>373</v>
      </c>
      <c r="D90" s="334" t="s">
        <v>23</v>
      </c>
      <c r="E90" s="141">
        <v>26</v>
      </c>
      <c r="F90" s="425"/>
      <c r="G90" s="426"/>
      <c r="H90" s="142"/>
      <c r="I90" s="402"/>
      <c r="J90" s="402"/>
      <c r="K90" s="402"/>
      <c r="L90" s="402"/>
      <c r="M90" s="402"/>
      <c r="N90" s="402"/>
      <c r="O90" s="402"/>
      <c r="P90" s="402"/>
      <c r="Q90" s="402"/>
      <c r="R90" s="402"/>
      <c r="S90" s="402"/>
      <c r="T90" s="402"/>
      <c r="U90" s="402"/>
      <c r="V90" s="402"/>
      <c r="W90" s="402"/>
    </row>
    <row r="91" spans="1:23" s="312" customFormat="1" x14ac:dyDescent="0.25">
      <c r="A91" s="138"/>
      <c r="B91" s="332"/>
      <c r="C91" s="333"/>
      <c r="D91" s="334"/>
      <c r="E91" s="141"/>
      <c r="F91" s="425"/>
      <c r="G91" s="426"/>
      <c r="H91" s="142"/>
      <c r="I91" s="402"/>
      <c r="J91" s="402"/>
      <c r="K91" s="402"/>
      <c r="L91" s="402"/>
      <c r="M91" s="402"/>
      <c r="N91" s="402"/>
      <c r="O91" s="402"/>
      <c r="P91" s="402"/>
      <c r="Q91" s="402"/>
      <c r="R91" s="402"/>
      <c r="S91" s="402"/>
      <c r="T91" s="402"/>
      <c r="U91" s="402"/>
      <c r="V91" s="402"/>
      <c r="W91" s="402"/>
    </row>
    <row r="92" spans="1:23" s="312" customFormat="1" ht="15.6" x14ac:dyDescent="0.25">
      <c r="A92" s="138"/>
      <c r="B92" s="332" t="s">
        <v>37</v>
      </c>
      <c r="C92" s="333" t="s">
        <v>374</v>
      </c>
      <c r="D92" s="334" t="s">
        <v>23</v>
      </c>
      <c r="E92" s="141">
        <f>E59</f>
        <v>13</v>
      </c>
      <c r="F92" s="425"/>
      <c r="G92" s="426"/>
      <c r="H92" s="142"/>
      <c r="I92" s="402"/>
      <c r="J92" s="402"/>
      <c r="K92" s="402"/>
      <c r="L92" s="402"/>
      <c r="M92" s="402"/>
      <c r="N92" s="402"/>
      <c r="O92" s="402"/>
      <c r="P92" s="402"/>
      <c r="Q92" s="402"/>
      <c r="R92" s="402"/>
      <c r="S92" s="402"/>
      <c r="T92" s="402"/>
      <c r="U92" s="402"/>
      <c r="V92" s="402"/>
      <c r="W92" s="402"/>
    </row>
    <row r="93" spans="1:23" s="312" customFormat="1" x14ac:dyDescent="0.25">
      <c r="A93" s="138"/>
      <c r="B93" s="332"/>
      <c r="C93" s="333"/>
      <c r="D93" s="334"/>
      <c r="E93" s="141"/>
      <c r="F93" s="425"/>
      <c r="G93" s="426"/>
      <c r="H93" s="142"/>
      <c r="I93" s="402"/>
      <c r="J93" s="402"/>
      <c r="K93" s="402"/>
      <c r="L93" s="402"/>
      <c r="M93" s="402"/>
      <c r="N93" s="402"/>
      <c r="O93" s="402"/>
      <c r="P93" s="402"/>
      <c r="Q93" s="402"/>
      <c r="R93" s="402"/>
      <c r="S93" s="402"/>
      <c r="T93" s="402"/>
      <c r="U93" s="402"/>
      <c r="V93" s="402"/>
      <c r="W93" s="402"/>
    </row>
    <row r="94" spans="1:23" s="312" customFormat="1" ht="52.8" x14ac:dyDescent="0.25">
      <c r="A94" s="138"/>
      <c r="B94" s="332" t="s">
        <v>382</v>
      </c>
      <c r="C94" s="333" t="s">
        <v>411</v>
      </c>
      <c r="D94" s="334"/>
      <c r="E94" s="141"/>
      <c r="F94" s="425"/>
      <c r="G94" s="426"/>
      <c r="H94" s="142"/>
      <c r="I94" s="402"/>
      <c r="J94" s="402"/>
      <c r="K94" s="402"/>
      <c r="L94" s="402"/>
      <c r="M94" s="402"/>
      <c r="N94" s="402"/>
      <c r="O94" s="402"/>
      <c r="P94" s="402"/>
      <c r="Q94" s="402"/>
      <c r="R94" s="402"/>
      <c r="S94" s="402"/>
      <c r="T94" s="402"/>
      <c r="U94" s="402"/>
      <c r="V94" s="402"/>
      <c r="W94" s="402"/>
    </row>
    <row r="95" spans="1:23" s="312" customFormat="1" x14ac:dyDescent="0.25">
      <c r="A95" s="138"/>
      <c r="B95" s="332"/>
      <c r="C95" s="333"/>
      <c r="D95" s="334"/>
      <c r="E95" s="141"/>
      <c r="F95" s="425"/>
      <c r="G95" s="426"/>
      <c r="H95" s="142"/>
      <c r="I95" s="402"/>
      <c r="J95" s="402"/>
      <c r="K95" s="402"/>
      <c r="L95" s="402"/>
      <c r="M95" s="402"/>
      <c r="N95" s="402"/>
      <c r="O95" s="402"/>
      <c r="P95" s="402"/>
      <c r="Q95" s="402"/>
      <c r="R95" s="402"/>
      <c r="S95" s="402"/>
      <c r="T95" s="402"/>
      <c r="U95" s="402"/>
      <c r="V95" s="402"/>
      <c r="W95" s="402"/>
    </row>
    <row r="96" spans="1:23" s="312" customFormat="1" ht="28.8" x14ac:dyDescent="0.25">
      <c r="A96" s="138"/>
      <c r="B96" s="332" t="s">
        <v>34</v>
      </c>
      <c r="C96" s="333" t="s">
        <v>371</v>
      </c>
      <c r="D96" s="334" t="s">
        <v>7</v>
      </c>
      <c r="E96" s="141">
        <f>E43*2400/1000</f>
        <v>504</v>
      </c>
      <c r="F96" s="425"/>
      <c r="G96" s="426"/>
      <c r="H96" s="142"/>
      <c r="I96" s="402"/>
      <c r="J96" s="402"/>
      <c r="K96" s="402"/>
      <c r="L96" s="402"/>
      <c r="M96" s="402"/>
      <c r="N96" s="402"/>
      <c r="O96" s="402"/>
      <c r="P96" s="402"/>
      <c r="Q96" s="402"/>
      <c r="R96" s="402"/>
      <c r="S96" s="402"/>
      <c r="T96" s="402"/>
      <c r="U96" s="402"/>
      <c r="V96" s="402"/>
      <c r="W96" s="402"/>
    </row>
    <row r="97" spans="1:23" s="312" customFormat="1" x14ac:dyDescent="0.25">
      <c r="A97" s="138"/>
      <c r="B97" s="332"/>
      <c r="C97" s="333"/>
      <c r="D97" s="334"/>
      <c r="E97" s="141"/>
      <c r="F97" s="425"/>
      <c r="G97" s="426"/>
      <c r="H97" s="142"/>
      <c r="I97" s="402"/>
      <c r="J97" s="402"/>
      <c r="K97" s="402"/>
      <c r="L97" s="402"/>
      <c r="M97" s="402"/>
      <c r="N97" s="402"/>
      <c r="O97" s="402"/>
      <c r="P97" s="402"/>
      <c r="Q97" s="402"/>
      <c r="R97" s="402"/>
      <c r="S97" s="402"/>
      <c r="T97" s="402"/>
      <c r="U97" s="402"/>
      <c r="V97" s="402"/>
      <c r="W97" s="402"/>
    </row>
    <row r="98" spans="1:23" s="312" customFormat="1" ht="28.8" x14ac:dyDescent="0.25">
      <c r="A98" s="138"/>
      <c r="B98" s="332" t="s">
        <v>35</v>
      </c>
      <c r="C98" s="333" t="s">
        <v>372</v>
      </c>
      <c r="D98" s="334" t="s">
        <v>7</v>
      </c>
      <c r="E98" s="384">
        <v>905.16</v>
      </c>
      <c r="F98" s="425"/>
      <c r="G98" s="426"/>
      <c r="H98" s="142"/>
      <c r="I98" s="402"/>
      <c r="J98" s="402"/>
      <c r="K98" s="402"/>
      <c r="L98" s="457"/>
      <c r="M98" s="402"/>
      <c r="N98" s="402"/>
      <c r="O98" s="402"/>
      <c r="P98" s="402"/>
      <c r="Q98" s="402"/>
      <c r="R98" s="402"/>
      <c r="S98" s="402"/>
      <c r="T98" s="402"/>
      <c r="U98" s="402"/>
      <c r="V98" s="402"/>
      <c r="W98" s="402"/>
    </row>
    <row r="99" spans="1:23" s="312" customFormat="1" x14ac:dyDescent="0.25">
      <c r="A99" s="138"/>
      <c r="B99" s="332"/>
      <c r="C99" s="333"/>
      <c r="D99" s="334"/>
      <c r="E99" s="141"/>
      <c r="F99" s="425"/>
      <c r="G99" s="426"/>
      <c r="H99" s="142"/>
      <c r="I99" s="402"/>
      <c r="J99" s="402"/>
      <c r="K99" s="402"/>
      <c r="L99" s="402"/>
      <c r="M99" s="402"/>
      <c r="N99" s="402"/>
      <c r="O99" s="402"/>
      <c r="P99" s="402"/>
      <c r="Q99" s="402"/>
      <c r="R99" s="402"/>
      <c r="S99" s="402"/>
      <c r="T99" s="402"/>
      <c r="U99" s="402"/>
      <c r="V99" s="402"/>
      <c r="W99" s="402"/>
    </row>
    <row r="100" spans="1:23" s="312" customFormat="1" ht="28.8" x14ac:dyDescent="0.25">
      <c r="A100" s="138"/>
      <c r="B100" s="332" t="s">
        <v>40</v>
      </c>
      <c r="C100" s="333" t="s">
        <v>373</v>
      </c>
      <c r="D100" s="334" t="s">
        <v>7</v>
      </c>
      <c r="E100" s="141">
        <f>E47*2400/1000</f>
        <v>168</v>
      </c>
      <c r="F100" s="425"/>
      <c r="G100" s="426"/>
      <c r="H100" s="142"/>
      <c r="I100" s="402"/>
      <c r="J100" s="402"/>
      <c r="K100" s="402"/>
      <c r="L100" s="402"/>
      <c r="M100" s="402"/>
      <c r="N100" s="402"/>
      <c r="O100" s="402"/>
      <c r="P100" s="402"/>
      <c r="Q100" s="402"/>
      <c r="R100" s="402"/>
      <c r="S100" s="402"/>
      <c r="T100" s="402"/>
      <c r="U100" s="402"/>
      <c r="V100" s="402"/>
      <c r="W100" s="402"/>
    </row>
    <row r="101" spans="1:23" s="312" customFormat="1" x14ac:dyDescent="0.25">
      <c r="A101" s="138"/>
      <c r="B101" s="332"/>
      <c r="C101" s="333"/>
      <c r="D101" s="334"/>
      <c r="E101" s="141"/>
      <c r="F101" s="425"/>
      <c r="G101" s="426"/>
      <c r="H101" s="142"/>
      <c r="I101" s="402"/>
      <c r="J101" s="402"/>
      <c r="K101" s="402"/>
      <c r="L101" s="402"/>
      <c r="M101" s="402"/>
      <c r="N101" s="402"/>
      <c r="O101" s="402"/>
      <c r="P101" s="402"/>
      <c r="Q101" s="402"/>
      <c r="R101" s="402"/>
      <c r="S101" s="402"/>
      <c r="T101" s="402"/>
      <c r="U101" s="402"/>
      <c r="V101" s="402"/>
      <c r="W101" s="402"/>
    </row>
    <row r="102" spans="1:23" s="312" customFormat="1" ht="15.6" x14ac:dyDescent="0.25">
      <c r="A102" s="138"/>
      <c r="B102" s="332" t="s">
        <v>37</v>
      </c>
      <c r="C102" s="333" t="s">
        <v>374</v>
      </c>
      <c r="D102" s="334" t="s">
        <v>7</v>
      </c>
      <c r="E102" s="141">
        <f>E49*2400/1000</f>
        <v>84</v>
      </c>
      <c r="F102" s="425"/>
      <c r="G102" s="426"/>
      <c r="H102" s="142"/>
      <c r="I102" s="402"/>
      <c r="J102" s="402"/>
      <c r="K102" s="402"/>
      <c r="L102" s="402"/>
      <c r="M102" s="402"/>
      <c r="N102" s="402"/>
      <c r="O102" s="402"/>
      <c r="P102" s="402"/>
      <c r="Q102" s="402"/>
      <c r="R102" s="402"/>
      <c r="S102" s="402"/>
      <c r="T102" s="402"/>
      <c r="U102" s="402"/>
      <c r="V102" s="402"/>
      <c r="W102" s="402"/>
    </row>
    <row r="103" spans="1:23" s="312" customFormat="1" x14ac:dyDescent="0.25">
      <c r="A103" s="138"/>
      <c r="B103" s="332"/>
      <c r="C103" s="333"/>
      <c r="D103" s="334"/>
      <c r="E103" s="141"/>
      <c r="F103" s="425"/>
      <c r="G103" s="426"/>
      <c r="H103" s="142"/>
      <c r="I103" s="402"/>
      <c r="J103" s="402"/>
      <c r="K103" s="402"/>
      <c r="L103" s="402"/>
      <c r="M103" s="402"/>
      <c r="N103" s="402"/>
      <c r="O103" s="402"/>
      <c r="P103" s="402"/>
      <c r="Q103" s="402"/>
      <c r="R103" s="402"/>
      <c r="S103" s="402"/>
      <c r="T103" s="402"/>
      <c r="U103" s="402"/>
      <c r="V103" s="402"/>
      <c r="W103" s="402"/>
    </row>
    <row r="104" spans="1:23" s="312" customFormat="1" ht="26.4" x14ac:dyDescent="0.25">
      <c r="A104" s="138"/>
      <c r="B104" s="332" t="s">
        <v>383</v>
      </c>
      <c r="C104" s="333" t="s">
        <v>412</v>
      </c>
      <c r="D104" s="334"/>
      <c r="E104" s="141"/>
      <c r="F104" s="425"/>
      <c r="G104" s="426"/>
      <c r="H104" s="142"/>
      <c r="I104" s="402"/>
      <c r="J104" s="402"/>
      <c r="K104" s="402"/>
      <c r="L104" s="402"/>
      <c r="M104" s="402"/>
      <c r="N104" s="402"/>
      <c r="O104" s="402"/>
      <c r="P104" s="402"/>
      <c r="Q104" s="402"/>
      <c r="R104" s="402"/>
      <c r="S104" s="402"/>
      <c r="T104" s="402"/>
      <c r="U104" s="402"/>
      <c r="V104" s="402"/>
      <c r="W104" s="402"/>
    </row>
    <row r="105" spans="1:23" s="312" customFormat="1" x14ac:dyDescent="0.25">
      <c r="A105" s="138"/>
      <c r="B105" s="332"/>
      <c r="C105" s="333"/>
      <c r="D105" s="334"/>
      <c r="E105" s="141"/>
      <c r="F105" s="425"/>
      <c r="G105" s="426"/>
      <c r="H105" s="142"/>
      <c r="I105" s="402"/>
      <c r="J105" s="402"/>
      <c r="K105" s="402"/>
      <c r="L105" s="402"/>
      <c r="M105" s="402"/>
      <c r="N105" s="402"/>
      <c r="O105" s="402"/>
      <c r="P105" s="402"/>
      <c r="Q105" s="402"/>
      <c r="R105" s="402"/>
      <c r="S105" s="402"/>
      <c r="T105" s="402"/>
      <c r="U105" s="402"/>
      <c r="V105" s="402"/>
      <c r="W105" s="402"/>
    </row>
    <row r="106" spans="1:23" s="312" customFormat="1" ht="28.8" x14ac:dyDescent="0.25">
      <c r="A106" s="138"/>
      <c r="B106" s="332" t="s">
        <v>34</v>
      </c>
      <c r="C106" s="333" t="s">
        <v>371</v>
      </c>
      <c r="D106" s="334" t="s">
        <v>7</v>
      </c>
      <c r="E106" s="141">
        <f>1950/1000*E63</f>
        <v>343.2</v>
      </c>
      <c r="F106" s="425"/>
      <c r="G106" s="426"/>
      <c r="H106" s="142"/>
      <c r="I106" s="402"/>
      <c r="J106" s="402"/>
      <c r="K106" s="402"/>
      <c r="L106" s="402"/>
      <c r="M106" s="402"/>
      <c r="N106" s="402"/>
      <c r="O106" s="402"/>
      <c r="P106" s="402"/>
      <c r="Q106" s="402"/>
      <c r="R106" s="402"/>
      <c r="S106" s="402"/>
      <c r="T106" s="402"/>
      <c r="U106" s="402"/>
      <c r="V106" s="402"/>
      <c r="W106" s="402"/>
    </row>
    <row r="107" spans="1:23" s="312" customFormat="1" x14ac:dyDescent="0.25">
      <c r="A107" s="138"/>
      <c r="B107" s="332"/>
      <c r="C107" s="333"/>
      <c r="D107" s="334"/>
      <c r="E107" s="141"/>
      <c r="F107" s="425"/>
      <c r="G107" s="426"/>
      <c r="H107" s="142"/>
      <c r="I107" s="402"/>
      <c r="J107" s="402"/>
      <c r="K107" s="402"/>
      <c r="L107" s="402"/>
      <c r="M107" s="402"/>
      <c r="N107" s="402"/>
      <c r="O107" s="402"/>
      <c r="P107" s="402"/>
      <c r="Q107" s="402"/>
      <c r="R107" s="402"/>
      <c r="S107" s="402"/>
      <c r="T107" s="402"/>
      <c r="U107" s="402"/>
      <c r="V107" s="402"/>
      <c r="W107" s="402"/>
    </row>
    <row r="108" spans="1:23" s="312" customFormat="1" ht="28.8" x14ac:dyDescent="0.25">
      <c r="A108" s="138"/>
      <c r="B108" s="332" t="s">
        <v>35</v>
      </c>
      <c r="C108" s="333" t="s">
        <v>372</v>
      </c>
      <c r="D108" s="334" t="s">
        <v>7</v>
      </c>
      <c r="E108" s="141">
        <f>1950/1000*E64</f>
        <v>204.75</v>
      </c>
      <c r="F108" s="425"/>
      <c r="G108" s="426"/>
      <c r="H108" s="142"/>
      <c r="I108" s="402"/>
      <c r="J108" s="402"/>
      <c r="K108" s="402"/>
      <c r="L108" s="402"/>
      <c r="M108" s="402"/>
      <c r="N108" s="402"/>
      <c r="O108" s="402"/>
      <c r="P108" s="402"/>
      <c r="Q108" s="402"/>
      <c r="R108" s="402"/>
      <c r="S108" s="402"/>
      <c r="T108" s="402"/>
      <c r="U108" s="402"/>
      <c r="V108" s="402"/>
      <c r="W108" s="402"/>
    </row>
    <row r="109" spans="1:23" s="312" customFormat="1" x14ac:dyDescent="0.25">
      <c r="A109" s="138"/>
      <c r="B109" s="332"/>
      <c r="C109" s="333"/>
      <c r="D109" s="334"/>
      <c r="E109" s="141"/>
      <c r="F109" s="425"/>
      <c r="G109" s="426"/>
      <c r="H109" s="142"/>
      <c r="I109" s="402"/>
      <c r="J109" s="402"/>
      <c r="K109" s="402"/>
      <c r="L109" s="402"/>
      <c r="M109" s="402"/>
      <c r="N109" s="402"/>
      <c r="O109" s="402"/>
      <c r="P109" s="402"/>
      <c r="Q109" s="402"/>
      <c r="R109" s="402"/>
      <c r="S109" s="402"/>
      <c r="T109" s="402"/>
      <c r="U109" s="402"/>
      <c r="V109" s="402"/>
      <c r="W109" s="402"/>
    </row>
    <row r="110" spans="1:23" s="312" customFormat="1" ht="28.8" x14ac:dyDescent="0.25">
      <c r="A110" s="138"/>
      <c r="B110" s="332" t="s">
        <v>40</v>
      </c>
      <c r="C110" s="333" t="s">
        <v>373</v>
      </c>
      <c r="D110" s="334" t="s">
        <v>7</v>
      </c>
      <c r="E110" s="141">
        <f>1950/1000*E76</f>
        <v>103.35</v>
      </c>
      <c r="F110" s="425"/>
      <c r="G110" s="426"/>
      <c r="H110" s="142"/>
      <c r="I110" s="402"/>
      <c r="J110" s="402"/>
      <c r="K110" s="402"/>
      <c r="L110" s="402"/>
      <c r="M110" s="402"/>
      <c r="N110" s="402"/>
      <c r="O110" s="402"/>
      <c r="P110" s="402"/>
      <c r="Q110" s="402"/>
      <c r="R110" s="402"/>
      <c r="S110" s="402"/>
      <c r="T110" s="402"/>
      <c r="U110" s="402"/>
      <c r="V110" s="402"/>
      <c r="W110" s="402"/>
    </row>
    <row r="111" spans="1:23" s="312" customFormat="1" x14ac:dyDescent="0.25">
      <c r="A111" s="138"/>
      <c r="B111" s="332"/>
      <c r="C111" s="333"/>
      <c r="D111" s="334"/>
      <c r="E111" s="141"/>
      <c r="F111" s="425"/>
      <c r="G111" s="426"/>
      <c r="H111" s="142"/>
      <c r="I111" s="402"/>
      <c r="J111" s="402"/>
      <c r="K111" s="402"/>
      <c r="L111" s="402"/>
      <c r="M111" s="402"/>
      <c r="N111" s="402"/>
      <c r="O111" s="402"/>
      <c r="P111" s="402"/>
      <c r="Q111" s="402"/>
      <c r="R111" s="402"/>
      <c r="S111" s="402"/>
      <c r="T111" s="402"/>
      <c r="U111" s="402"/>
      <c r="V111" s="402"/>
      <c r="W111" s="402"/>
    </row>
    <row r="112" spans="1:23" s="312" customFormat="1" ht="15.6" x14ac:dyDescent="0.25">
      <c r="A112" s="138"/>
      <c r="B112" s="332" t="s">
        <v>37</v>
      </c>
      <c r="C112" s="333" t="s">
        <v>374</v>
      </c>
      <c r="D112" s="334" t="s">
        <v>7</v>
      </c>
      <c r="E112" s="141">
        <f>1950/1000*E78</f>
        <v>33.15</v>
      </c>
      <c r="F112" s="425"/>
      <c r="G112" s="426"/>
      <c r="H112" s="142"/>
      <c r="I112" s="402"/>
      <c r="J112" s="402"/>
      <c r="K112" s="402"/>
      <c r="L112" s="402"/>
      <c r="M112" s="402"/>
      <c r="N112" s="402"/>
      <c r="O112" s="402"/>
      <c r="P112" s="402"/>
      <c r="Q112" s="402"/>
      <c r="R112" s="402"/>
      <c r="S112" s="402"/>
      <c r="T112" s="402"/>
      <c r="U112" s="402"/>
      <c r="V112" s="402"/>
      <c r="W112" s="402"/>
    </row>
    <row r="113" spans="1:23" s="312" customFormat="1" x14ac:dyDescent="0.25">
      <c r="A113" s="138"/>
      <c r="B113" s="139"/>
      <c r="C113" s="140"/>
      <c r="D113" s="141"/>
      <c r="E113" s="141"/>
      <c r="F113" s="425"/>
      <c r="G113" s="426"/>
      <c r="H113" s="142"/>
      <c r="I113" s="402"/>
      <c r="J113" s="402"/>
      <c r="K113" s="402"/>
      <c r="L113" s="402"/>
      <c r="M113" s="402"/>
      <c r="N113" s="402"/>
      <c r="O113" s="402"/>
      <c r="P113" s="402"/>
      <c r="Q113" s="402"/>
      <c r="R113" s="402"/>
      <c r="S113" s="402"/>
      <c r="T113" s="402"/>
      <c r="U113" s="402"/>
      <c r="V113" s="402"/>
      <c r="W113" s="402"/>
    </row>
    <row r="114" spans="1:23" s="312" customFormat="1" x14ac:dyDescent="0.25">
      <c r="A114" s="138"/>
      <c r="B114" s="139"/>
      <c r="C114" s="140"/>
      <c r="D114" s="141"/>
      <c r="E114" s="141"/>
      <c r="F114" s="451"/>
      <c r="G114" s="426"/>
      <c r="H114" s="142"/>
      <c r="I114" s="402"/>
      <c r="J114" s="402"/>
      <c r="K114" s="402"/>
      <c r="L114" s="402"/>
      <c r="M114" s="402"/>
      <c r="N114" s="402"/>
      <c r="O114" s="402"/>
      <c r="P114" s="402"/>
      <c r="Q114" s="402"/>
      <c r="R114" s="402"/>
      <c r="S114" s="402"/>
      <c r="T114" s="402"/>
      <c r="U114" s="402"/>
      <c r="V114" s="402"/>
      <c r="W114" s="402"/>
    </row>
    <row r="115" spans="1:23" s="312" customFormat="1" x14ac:dyDescent="0.25">
      <c r="A115" s="366"/>
      <c r="B115" s="352" t="str">
        <f>B65</f>
        <v>C8.8</v>
      </c>
      <c r="C115" s="29" t="str">
        <f>"TOTAL CARRIED FORWARD"&amp;IF(G115=G$1," TO SUMMARY (Page C"&amp;Page_A&amp;")","")</f>
        <v>TOTAL CARRIED FORWARD TO SUMMARY (Page C50)</v>
      </c>
      <c r="D115" s="347"/>
      <c r="E115" s="348"/>
      <c r="F115" s="438"/>
      <c r="G115" s="439"/>
      <c r="H115" s="359"/>
      <c r="I115" s="402"/>
      <c r="J115" s="402"/>
      <c r="K115" s="402"/>
      <c r="L115" s="402"/>
      <c r="M115" s="402"/>
      <c r="N115" s="402"/>
      <c r="O115" s="402"/>
      <c r="P115" s="402"/>
      <c r="Q115" s="402"/>
      <c r="R115" s="402"/>
      <c r="S115" s="402"/>
      <c r="T115" s="402"/>
      <c r="U115" s="402"/>
      <c r="V115" s="402"/>
      <c r="W115" s="402"/>
    </row>
    <row r="116" spans="1:23" s="312" customFormat="1" x14ac:dyDescent="0.25">
      <c r="A116" s="138"/>
      <c r="B116" s="452"/>
      <c r="C116" s="453"/>
      <c r="D116" s="454"/>
      <c r="E116" s="454"/>
      <c r="F116" s="138"/>
      <c r="G116" s="145"/>
      <c r="H116" s="145"/>
      <c r="I116" s="402"/>
      <c r="J116" s="402"/>
      <c r="K116" s="402"/>
      <c r="L116" s="402"/>
      <c r="M116" s="402"/>
      <c r="N116" s="402"/>
      <c r="O116" s="402"/>
      <c r="P116" s="402"/>
      <c r="Q116" s="402"/>
      <c r="R116" s="402"/>
      <c r="S116" s="402"/>
      <c r="T116" s="402"/>
      <c r="U116" s="402"/>
      <c r="V116" s="402"/>
      <c r="W116" s="402"/>
    </row>
    <row r="117" spans="1:23" s="312" customFormat="1" x14ac:dyDescent="0.25">
      <c r="A117" s="138"/>
      <c r="B117" s="452"/>
      <c r="C117" s="453"/>
      <c r="D117" s="454"/>
      <c r="E117" s="454"/>
      <c r="F117" s="138"/>
      <c r="G117" s="145"/>
      <c r="H117" s="145"/>
      <c r="I117" s="402"/>
      <c r="J117" s="402"/>
      <c r="K117" s="402"/>
      <c r="L117" s="402"/>
      <c r="M117" s="402"/>
      <c r="N117" s="402"/>
      <c r="O117" s="402"/>
      <c r="P117" s="402"/>
      <c r="Q117" s="402"/>
      <c r="R117" s="402"/>
      <c r="S117" s="402"/>
      <c r="T117" s="402"/>
      <c r="U117" s="402"/>
      <c r="V117" s="402"/>
      <c r="W117" s="402"/>
    </row>
    <row r="118" spans="1:23" x14ac:dyDescent="0.25">
      <c r="I118" s="402"/>
      <c r="J118" s="402"/>
      <c r="K118" s="402"/>
      <c r="L118" s="402"/>
      <c r="M118" s="402"/>
      <c r="N118" s="402"/>
      <c r="O118" s="402"/>
      <c r="P118" s="402"/>
      <c r="Q118" s="402"/>
      <c r="R118" s="402"/>
      <c r="S118" s="402"/>
      <c r="T118" s="402"/>
      <c r="U118" s="402"/>
      <c r="V118" s="402"/>
      <c r="W118" s="402"/>
    </row>
    <row r="119" spans="1:23" x14ac:dyDescent="0.25">
      <c r="I119" s="402"/>
      <c r="J119" s="402"/>
      <c r="K119" s="402"/>
      <c r="L119" s="402"/>
      <c r="M119" s="402"/>
      <c r="N119" s="402"/>
      <c r="O119" s="402"/>
      <c r="P119" s="402"/>
      <c r="Q119" s="402"/>
      <c r="R119" s="402"/>
      <c r="S119" s="402"/>
      <c r="T119" s="402"/>
      <c r="U119" s="402"/>
      <c r="V119" s="402"/>
      <c r="W119" s="402"/>
    </row>
  </sheetData>
  <mergeCells count="11">
    <mergeCell ref="B69:F69"/>
    <mergeCell ref="G69:G72"/>
    <mergeCell ref="B70:F72"/>
    <mergeCell ref="E2:G2"/>
    <mergeCell ref="B6:F8"/>
    <mergeCell ref="G5:G8"/>
    <mergeCell ref="B5:F5"/>
    <mergeCell ref="B66:D66"/>
    <mergeCell ref="E66:G68"/>
    <mergeCell ref="B67:D67"/>
    <mergeCell ref="B68:D6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rowBreaks count="1" manualBreakCount="1">
    <brk id="65" max="7" man="1"/>
  </rowBreaks>
  <extLst>
    <ext xmlns:x14="http://schemas.microsoft.com/office/spreadsheetml/2009/9/main" uri="{78C0D931-6437-407d-A8EE-F0AAD7539E65}">
      <x14:conditionalFormattings>
        <x14:conditionalFormatting xmlns:xm="http://schemas.microsoft.com/office/excel/2006/main">
          <x14:cfRule type="expression" priority="8" id="{BD1A7BCD-63CF-466C-B887-84CDB4ED2125}">
            <xm:f>AND(Information!$C$8=FALSE,$D11&lt;&gt;"P C Sum",$D11&lt;&gt;"PC Sum",$D11&lt;&gt;"P Sum",$D11&lt;&gt;"Prov Sum")</xm:f>
            <x14:dxf>
              <font>
                <strike val="0"/>
                <color theme="0"/>
              </font>
              <numFmt numFmtId="4" formatCode="#,##0.00"/>
            </x14:dxf>
          </x14:cfRule>
          <xm:sqref>F11:G64 F76:G113</xm:sqref>
        </x14:conditionalFormatting>
        <x14:conditionalFormatting xmlns:xm="http://schemas.microsoft.com/office/excel/2006/main">
          <x14:cfRule type="expression" priority="7" id="{4FEFD445-18DB-41BA-85C2-07F0E6AA82E3}">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5" id="{88C083E0-0A10-4000-A072-C4B720576BD0}">
            <xm:f>AND(Information!$C$8=FALSE,$D114&lt;&gt;"P C Sum",$D114&lt;&gt;"PC Sum",$D114&lt;&gt;"P Sum",$D114&lt;&gt;"Prov Sum")</xm:f>
            <x14:dxf>
              <font>
                <strike val="0"/>
                <color theme="0"/>
              </font>
              <numFmt numFmtId="4" formatCode="#,##0.00"/>
            </x14:dxf>
          </x14:cfRule>
          <xm:sqref>G114</xm:sqref>
        </x14:conditionalFormatting>
        <x14:conditionalFormatting xmlns:xm="http://schemas.microsoft.com/office/excel/2006/main">
          <x14:cfRule type="expression" priority="4" id="{1D43BB1B-5005-4491-9399-50BB6960FCED}">
            <xm:f>AND(Information!$C$8=FALSE,$D74&lt;&gt;"P C Sum",$D74&lt;&gt;"PC Sum",$D74&lt;&gt;"P Sum",$D74&lt;&gt;"Prov Sum")</xm:f>
            <x14:dxf>
              <font>
                <strike val="0"/>
                <color theme="0"/>
              </font>
              <numFmt numFmtId="4" formatCode="#,##0.00"/>
            </x14:dxf>
          </x14:cfRule>
          <xm:sqref>G74</xm:sqref>
        </x14:conditionalFormatting>
        <x14:conditionalFormatting xmlns:xm="http://schemas.microsoft.com/office/excel/2006/main">
          <x14:cfRule type="expression" priority="3" id="{3B0E8337-CB67-476F-8CF4-EE92A5334650}">
            <xm:f>AND(Information!$C$8=FALSE,$D115&lt;&gt;"P C Sum",$D115&lt;&gt;"PC Sum",$D115&lt;&gt;"P Sum",$D115&lt;&gt;"Prov Sum")</xm:f>
            <x14:dxf>
              <font>
                <strike val="0"/>
                <color theme="0"/>
              </font>
              <numFmt numFmtId="4" formatCode="#,##0.00"/>
            </x14:dxf>
          </x14:cfRule>
          <xm:sqref>G115</xm:sqref>
        </x14:conditionalFormatting>
        <x14:conditionalFormatting xmlns:xm="http://schemas.microsoft.com/office/excel/2006/main">
          <x14:cfRule type="expression" priority="2" id="{0B540DC3-DCB8-4C5C-9E24-CB262A421A3A}">
            <xm:f>AND(Information!$C$8=FALSE,$D75&lt;&gt;"P C Sum",$D75&lt;&gt;"PC Sum",$D75&lt;&gt;"P Sum",$D75&lt;&gt;"Prov Sum")</xm:f>
            <x14:dxf>
              <font>
                <strike val="0"/>
                <color theme="0"/>
              </font>
              <numFmt numFmtId="4" formatCode="#,##0.00"/>
            </x14:dxf>
          </x14:cfRule>
          <xm:sqref>G75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1FE1-5733-4717-AD08-99B30AE1B2AF}">
  <sheetPr>
    <tabColor rgb="FF00B050"/>
  </sheetPr>
  <dimension ref="A1:Y23"/>
  <sheetViews>
    <sheetView view="pageLayout" topLeftCell="A7" zoomScaleNormal="125" zoomScaleSheetLayoutView="100" workbookViewId="0">
      <selection activeCell="M18" sqref="M18"/>
    </sheetView>
  </sheetViews>
  <sheetFormatPr defaultColWidth="6.88671875" defaultRowHeight="13.2" x14ac:dyDescent="0.25"/>
  <cols>
    <col min="1" max="1" width="0.88671875" style="62" customWidth="1"/>
    <col min="2" max="2" width="11.6640625" style="66" customWidth="1"/>
    <col min="3" max="3" width="45.6640625" style="65" customWidth="1"/>
    <col min="4" max="4" width="13.6640625" style="111" customWidth="1"/>
    <col min="5" max="5" width="15.6640625" style="111" customWidth="1"/>
    <col min="6" max="6" width="15.6640625" style="62" customWidth="1"/>
    <col min="7" max="7" width="15.6640625" style="63" customWidth="1"/>
    <col min="8" max="8" width="0.88671875" style="63" customWidth="1"/>
    <col min="9" max="16384" width="6.88671875" style="62"/>
  </cols>
  <sheetData>
    <row r="1" spans="1:25" x14ac:dyDescent="0.25">
      <c r="G1" s="63">
        <f>MAX(G5:G21)</f>
        <v>0</v>
      </c>
    </row>
    <row r="2" spans="1:25" x14ac:dyDescent="0.25">
      <c r="B2" s="2" t="str">
        <f>Client1</f>
        <v>Province of KwaZulu-Natal</v>
      </c>
      <c r="E2" s="496" t="str">
        <f>"Contract No. "&amp;ContractNo</f>
        <v>Contract No. ZNB01208/00000/00/PMC/INF/21/T</v>
      </c>
      <c r="F2" s="496"/>
      <c r="G2" s="496"/>
    </row>
    <row r="3" spans="1:25" x14ac:dyDescent="0.25">
      <c r="B3" s="88" t="str">
        <f>Client2</f>
        <v>Department of Transport</v>
      </c>
    </row>
    <row r="4" spans="1:25" x14ac:dyDescent="0.25">
      <c r="B4" s="85"/>
      <c r="C4" s="85"/>
      <c r="D4" s="86"/>
      <c r="E4" s="86"/>
      <c r="F4" s="156"/>
      <c r="G4" s="157"/>
    </row>
    <row r="5" spans="1:25" x14ac:dyDescent="0.25">
      <c r="B5" s="493" t="s">
        <v>8</v>
      </c>
      <c r="C5" s="494"/>
      <c r="D5" s="494"/>
      <c r="E5" s="494"/>
      <c r="F5" s="494"/>
      <c r="G5" s="497" t="str">
        <f>"CHAPTER "&amp;B11</f>
        <v>CHAPTER C9.1</v>
      </c>
      <c r="H5" s="277"/>
    </row>
    <row r="6" spans="1:25" ht="7.5" customHeight="1" x14ac:dyDescent="0.25">
      <c r="B6" s="486" t="str">
        <f>ContractDescription</f>
        <v>PROVISION OF ROUTINE AND SAFETY MAINTENANCE ON VARIOUS ROADS WITHIN THE LOTHENI ZONE - VULINDLELA AREA OFFICE</v>
      </c>
      <c r="C6" s="500"/>
      <c r="D6" s="500"/>
      <c r="E6" s="500"/>
      <c r="F6" s="500"/>
      <c r="G6" s="498"/>
      <c r="H6" s="112"/>
    </row>
    <row r="7" spans="1:25" ht="12.75" customHeight="1" x14ac:dyDescent="0.25">
      <c r="B7" s="486"/>
      <c r="C7" s="500"/>
      <c r="D7" s="500"/>
      <c r="E7" s="500"/>
      <c r="F7" s="500"/>
      <c r="G7" s="498"/>
      <c r="H7" s="112"/>
    </row>
    <row r="8" spans="1:25" ht="7.5" customHeight="1" x14ac:dyDescent="0.25">
      <c r="B8" s="488"/>
      <c r="C8" s="489"/>
      <c r="D8" s="489"/>
      <c r="E8" s="489"/>
      <c r="F8" s="489"/>
      <c r="G8" s="499"/>
      <c r="H8" s="112"/>
    </row>
    <row r="9" spans="1:25" s="316" customFormat="1" ht="24.9" customHeight="1" x14ac:dyDescent="0.25">
      <c r="A9" s="367"/>
      <c r="B9" s="368" t="s">
        <v>0</v>
      </c>
      <c r="C9" s="351" t="s">
        <v>1</v>
      </c>
      <c r="D9" s="351" t="s">
        <v>2</v>
      </c>
      <c r="E9" s="351" t="s">
        <v>3</v>
      </c>
      <c r="F9" s="351" t="s">
        <v>4</v>
      </c>
      <c r="G9" s="351" t="s">
        <v>5</v>
      </c>
      <c r="H9" s="362"/>
      <c r="I9" s="427"/>
      <c r="J9" s="427"/>
      <c r="K9" s="427"/>
      <c r="L9" s="427"/>
      <c r="M9" s="427"/>
      <c r="N9" s="427"/>
      <c r="O9" s="427"/>
      <c r="P9" s="427"/>
      <c r="Q9" s="427"/>
      <c r="R9" s="427"/>
      <c r="S9" s="427"/>
      <c r="T9" s="427"/>
      <c r="U9" s="427"/>
      <c r="V9" s="427"/>
      <c r="W9" s="427"/>
      <c r="X9" s="427"/>
      <c r="Y9" s="427"/>
    </row>
    <row r="10" spans="1:25" s="313" customFormat="1" x14ac:dyDescent="0.25">
      <c r="A10" s="369"/>
      <c r="B10" s="370"/>
      <c r="C10" s="333"/>
      <c r="D10" s="326"/>
      <c r="E10" s="326"/>
      <c r="F10" s="327"/>
      <c r="G10" s="355" t="str">
        <f>IF(D10="","",E10*F10)</f>
        <v/>
      </c>
      <c r="H10" s="184"/>
      <c r="I10" s="441"/>
      <c r="J10" s="441"/>
      <c r="K10" s="441"/>
      <c r="L10" s="441"/>
      <c r="M10" s="441"/>
      <c r="N10" s="441"/>
      <c r="O10" s="441"/>
      <c r="P10" s="441"/>
      <c r="Q10" s="441"/>
      <c r="R10" s="441"/>
      <c r="S10" s="441"/>
      <c r="T10" s="441"/>
      <c r="U10" s="441"/>
      <c r="V10" s="441"/>
      <c r="W10" s="441"/>
      <c r="X10" s="441"/>
      <c r="Y10" s="441"/>
    </row>
    <row r="11" spans="1:25" s="313" customFormat="1" x14ac:dyDescent="0.25">
      <c r="A11" s="369"/>
      <c r="B11" s="329" t="s">
        <v>397</v>
      </c>
      <c r="C11" s="330" t="s">
        <v>398</v>
      </c>
      <c r="D11" s="334"/>
      <c r="E11" s="334"/>
      <c r="F11" s="371"/>
      <c r="G11" s="328" t="str">
        <f>IF(D11="","",E11*F11)</f>
        <v/>
      </c>
      <c r="H11" s="142"/>
      <c r="I11" s="441"/>
      <c r="J11" s="441"/>
      <c r="K11" s="441"/>
      <c r="L11" s="441"/>
      <c r="M11" s="441"/>
      <c r="N11" s="441"/>
      <c r="O11" s="441"/>
      <c r="P11" s="441"/>
      <c r="Q11" s="441"/>
      <c r="R11" s="441"/>
      <c r="S11" s="441"/>
      <c r="T11" s="441"/>
      <c r="U11" s="441"/>
      <c r="V11" s="441"/>
      <c r="W11" s="441"/>
      <c r="X11" s="441"/>
      <c r="Y11" s="441"/>
    </row>
    <row r="12" spans="1:25" s="313" customFormat="1" x14ac:dyDescent="0.25">
      <c r="A12" s="369"/>
      <c r="B12" s="332"/>
      <c r="C12" s="333"/>
      <c r="D12" s="334"/>
      <c r="E12" s="334"/>
      <c r="F12" s="371"/>
      <c r="G12" s="328" t="str">
        <f>IF(D12="","",E12*F12)</f>
        <v/>
      </c>
      <c r="H12" s="142"/>
      <c r="I12" s="441"/>
      <c r="J12" s="441"/>
      <c r="K12" s="441"/>
      <c r="L12" s="441"/>
      <c r="M12" s="441"/>
      <c r="N12" s="441"/>
      <c r="O12" s="441"/>
      <c r="P12" s="441"/>
      <c r="Q12" s="441"/>
      <c r="R12" s="441"/>
      <c r="S12" s="441"/>
      <c r="T12" s="441"/>
      <c r="U12" s="441"/>
      <c r="V12" s="441"/>
      <c r="W12" s="441"/>
      <c r="X12" s="441"/>
      <c r="Y12" s="441"/>
    </row>
    <row r="13" spans="1:25" s="313" customFormat="1" x14ac:dyDescent="0.25">
      <c r="A13" s="369"/>
      <c r="B13" s="329" t="s">
        <v>399</v>
      </c>
      <c r="C13" s="330" t="s">
        <v>400</v>
      </c>
      <c r="D13" s="334"/>
      <c r="E13" s="334"/>
      <c r="F13" s="371"/>
      <c r="G13" s="328" t="str">
        <f>IF(D13="","",E13*F13)</f>
        <v/>
      </c>
      <c r="H13" s="142"/>
      <c r="I13" s="441"/>
      <c r="J13" s="441"/>
      <c r="K13" s="441"/>
      <c r="L13" s="441"/>
      <c r="M13" s="441"/>
      <c r="N13" s="441"/>
      <c r="O13" s="441"/>
      <c r="P13" s="441"/>
      <c r="Q13" s="441"/>
      <c r="R13" s="441"/>
      <c r="S13" s="441"/>
      <c r="T13" s="441"/>
      <c r="U13" s="441"/>
      <c r="V13" s="441"/>
      <c r="W13" s="441"/>
      <c r="X13" s="441"/>
      <c r="Y13" s="441"/>
    </row>
    <row r="14" spans="1:25" s="313" customFormat="1" x14ac:dyDescent="0.25">
      <c r="A14" s="369"/>
      <c r="B14" s="332"/>
      <c r="C14" s="333"/>
      <c r="D14" s="334"/>
      <c r="E14" s="334"/>
      <c r="F14" s="371"/>
      <c r="G14" s="328" t="str">
        <f t="shared" ref="G14" si="0">IF(D14="","",E14*F14)</f>
        <v/>
      </c>
      <c r="H14" s="142"/>
      <c r="I14" s="441"/>
      <c r="J14" s="441"/>
      <c r="K14" s="441"/>
      <c r="L14" s="441"/>
      <c r="M14" s="441"/>
      <c r="N14" s="441"/>
      <c r="O14" s="441"/>
      <c r="P14" s="441"/>
      <c r="Q14" s="441"/>
      <c r="R14" s="441"/>
      <c r="S14" s="441"/>
      <c r="T14" s="441"/>
      <c r="U14" s="441"/>
      <c r="V14" s="441"/>
      <c r="W14" s="441"/>
      <c r="X14" s="441"/>
      <c r="Y14" s="441"/>
    </row>
    <row r="15" spans="1:25" s="313" customFormat="1" x14ac:dyDescent="0.25">
      <c r="A15" s="369"/>
      <c r="B15" s="332" t="s">
        <v>401</v>
      </c>
      <c r="C15" s="333" t="s">
        <v>402</v>
      </c>
      <c r="D15" s="334"/>
      <c r="E15" s="144"/>
      <c r="F15" s="425"/>
      <c r="G15" s="426"/>
      <c r="H15" s="142"/>
      <c r="I15" s="441"/>
      <c r="J15" s="441"/>
      <c r="K15" s="441"/>
      <c r="L15" s="441"/>
      <c r="M15" s="441"/>
      <c r="N15" s="441"/>
      <c r="O15" s="441"/>
      <c r="P15" s="441"/>
      <c r="Q15" s="441"/>
      <c r="R15" s="441"/>
      <c r="S15" s="441"/>
      <c r="T15" s="441"/>
      <c r="U15" s="441"/>
      <c r="V15" s="441"/>
      <c r="W15" s="441"/>
      <c r="X15" s="441"/>
      <c r="Y15" s="441"/>
    </row>
    <row r="16" spans="1:25" s="313" customFormat="1" x14ac:dyDescent="0.25">
      <c r="A16" s="369"/>
      <c r="B16" s="332"/>
      <c r="C16" s="333"/>
      <c r="D16" s="334"/>
      <c r="E16" s="144"/>
      <c r="F16" s="425"/>
      <c r="G16" s="426"/>
      <c r="H16" s="142"/>
      <c r="I16" s="441"/>
      <c r="J16" s="441"/>
      <c r="K16" s="441"/>
      <c r="L16" s="441"/>
      <c r="M16" s="441"/>
      <c r="N16" s="441"/>
      <c r="O16" s="441"/>
      <c r="P16" s="441"/>
      <c r="Q16" s="441"/>
      <c r="R16" s="441"/>
      <c r="S16" s="441"/>
      <c r="T16" s="441"/>
      <c r="U16" s="441"/>
      <c r="V16" s="441"/>
      <c r="W16" s="441"/>
      <c r="X16" s="441"/>
      <c r="Y16" s="441"/>
    </row>
    <row r="17" spans="1:25" s="313" customFormat="1" ht="26.4" x14ac:dyDescent="0.25">
      <c r="A17" s="369"/>
      <c r="B17" s="332" t="s">
        <v>403</v>
      </c>
      <c r="C17" s="333" t="s">
        <v>404</v>
      </c>
      <c r="D17" s="334" t="s">
        <v>142</v>
      </c>
      <c r="E17" s="334">
        <v>7500</v>
      </c>
      <c r="F17" s="425"/>
      <c r="G17" s="426"/>
      <c r="H17" s="142"/>
      <c r="I17" s="441"/>
      <c r="J17" s="441"/>
      <c r="K17" s="441"/>
      <c r="L17" s="441"/>
      <c r="M17" s="441"/>
      <c r="N17" s="441"/>
      <c r="O17" s="441"/>
      <c r="P17" s="441"/>
      <c r="Q17" s="441"/>
      <c r="R17" s="441"/>
      <c r="S17" s="441"/>
      <c r="T17" s="441"/>
      <c r="U17" s="441"/>
      <c r="V17" s="441"/>
      <c r="W17" s="441"/>
      <c r="X17" s="441"/>
      <c r="Y17" s="441"/>
    </row>
    <row r="18" spans="1:25" s="313" customFormat="1" x14ac:dyDescent="0.25">
      <c r="A18" s="369"/>
      <c r="B18" s="332"/>
      <c r="C18" s="333"/>
      <c r="D18" s="334"/>
      <c r="E18" s="334"/>
      <c r="F18" s="425"/>
      <c r="G18" s="426"/>
      <c r="H18" s="142"/>
      <c r="I18" s="441"/>
      <c r="J18" s="441"/>
      <c r="K18" s="441"/>
      <c r="L18" s="441"/>
      <c r="M18" s="441"/>
      <c r="N18" s="441"/>
      <c r="O18" s="441"/>
      <c r="P18" s="441"/>
      <c r="Q18" s="441"/>
      <c r="R18" s="441"/>
      <c r="S18" s="441"/>
      <c r="T18" s="441"/>
      <c r="U18" s="441"/>
      <c r="V18" s="441"/>
      <c r="W18" s="441"/>
      <c r="X18" s="441"/>
      <c r="Y18" s="441"/>
    </row>
    <row r="19" spans="1:25" s="313" customFormat="1" ht="26.4" x14ac:dyDescent="0.25">
      <c r="A19" s="369"/>
      <c r="B19" s="332" t="s">
        <v>405</v>
      </c>
      <c r="C19" s="333" t="s">
        <v>406</v>
      </c>
      <c r="D19" s="334" t="s">
        <v>142</v>
      </c>
      <c r="E19" s="334">
        <f>0.05*E17</f>
        <v>375</v>
      </c>
      <c r="F19" s="425"/>
      <c r="G19" s="426"/>
      <c r="H19" s="142"/>
      <c r="I19" s="441"/>
      <c r="J19" s="441"/>
      <c r="K19" s="441"/>
      <c r="L19" s="441"/>
      <c r="M19" s="441"/>
      <c r="N19" s="441"/>
      <c r="O19" s="441"/>
      <c r="P19" s="441"/>
      <c r="Q19" s="441"/>
      <c r="R19" s="441"/>
      <c r="S19" s="441"/>
      <c r="T19" s="441"/>
      <c r="U19" s="441"/>
      <c r="V19" s="441"/>
      <c r="W19" s="441"/>
      <c r="X19" s="441"/>
      <c r="Y19" s="441"/>
    </row>
    <row r="20" spans="1:25" s="313" customFormat="1" x14ac:dyDescent="0.25">
      <c r="A20" s="369"/>
      <c r="B20" s="332"/>
      <c r="C20" s="333"/>
      <c r="D20" s="334"/>
      <c r="E20" s="334"/>
      <c r="F20" s="451"/>
      <c r="G20" s="426"/>
      <c r="H20" s="142"/>
      <c r="I20" s="441"/>
      <c r="J20" s="441"/>
      <c r="K20" s="441"/>
      <c r="L20" s="441"/>
      <c r="M20" s="441"/>
      <c r="N20" s="441"/>
      <c r="O20" s="441"/>
      <c r="P20" s="441"/>
      <c r="Q20" s="441"/>
      <c r="R20" s="441"/>
      <c r="S20" s="441"/>
      <c r="T20" s="441"/>
      <c r="U20" s="441"/>
      <c r="V20" s="441"/>
      <c r="W20" s="441"/>
      <c r="X20" s="441"/>
      <c r="Y20" s="441"/>
    </row>
    <row r="21" spans="1:25" s="315" customFormat="1" ht="22.5" customHeight="1" x14ac:dyDescent="0.25">
      <c r="A21" s="366"/>
      <c r="B21" s="372"/>
      <c r="C21" s="29" t="str">
        <f>"TOTAL CARRIED FORWARD"&amp;IF(G21=G$1," TO SUMMARY (Page C"&amp;Page_A&amp;")","")</f>
        <v>TOTAL CARRIED FORWARD TO SUMMARY (Page C50)</v>
      </c>
      <c r="D21" s="347"/>
      <c r="E21" s="348"/>
      <c r="F21" s="438"/>
      <c r="G21" s="439"/>
      <c r="H21" s="359"/>
      <c r="I21" s="424"/>
      <c r="J21" s="424"/>
      <c r="K21" s="424"/>
      <c r="L21" s="424"/>
      <c r="M21" s="424"/>
      <c r="N21" s="424"/>
      <c r="O21" s="424"/>
      <c r="P21" s="424"/>
      <c r="Q21" s="424"/>
      <c r="R21" s="424"/>
      <c r="S21" s="424"/>
      <c r="T21" s="424"/>
      <c r="U21" s="424"/>
      <c r="V21" s="424"/>
      <c r="W21" s="424"/>
      <c r="X21" s="424"/>
      <c r="Y21" s="424"/>
    </row>
    <row r="22" spans="1:25" x14ac:dyDescent="0.25">
      <c r="I22" s="441"/>
      <c r="J22" s="441"/>
      <c r="K22" s="441"/>
      <c r="L22" s="441"/>
      <c r="M22" s="441"/>
      <c r="N22" s="441"/>
      <c r="O22" s="441"/>
      <c r="P22" s="441"/>
      <c r="Q22" s="441"/>
      <c r="R22" s="441"/>
      <c r="S22" s="441"/>
      <c r="T22" s="441"/>
      <c r="U22" s="441"/>
      <c r="V22" s="441"/>
      <c r="W22" s="441"/>
      <c r="X22" s="441"/>
      <c r="Y22" s="441"/>
    </row>
    <row r="23" spans="1:25" x14ac:dyDescent="0.25">
      <c r="I23" s="441"/>
      <c r="J23" s="441"/>
      <c r="K23" s="441"/>
      <c r="L23" s="441"/>
      <c r="M23" s="441"/>
      <c r="N23" s="441"/>
      <c r="O23" s="441"/>
      <c r="P23" s="441"/>
      <c r="Q23" s="441"/>
      <c r="R23" s="441"/>
      <c r="S23" s="441"/>
      <c r="T23" s="441"/>
      <c r="U23" s="441"/>
      <c r="V23" s="441"/>
      <c r="W23" s="441"/>
      <c r="X23" s="441"/>
      <c r="Y23" s="441"/>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FFC4123B-8C08-4ED0-A1ED-B5EF46A96F75}">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3" id="{501B6114-7F21-4488-B1B8-9234F4189C64}">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2" id="{97132580-9CBB-4437-A339-5D271941AC19}">
            <xm:f>AND(Information!$C$8=FALSE,$D21&lt;&gt;"P C Sum",$D21&lt;&gt;"PC Sum",$D21&lt;&gt;"P Sum",$D21&lt;&gt;"Prov Sum")</xm:f>
            <x14:dxf>
              <font>
                <strike val="0"/>
                <color theme="0"/>
              </font>
              <numFmt numFmtId="4" formatCode="#,##0.00"/>
            </x14:dxf>
          </x14:cfRule>
          <xm:sqref>G21</xm:sqref>
        </x14:conditionalFormatting>
        <x14:conditionalFormatting xmlns:xm="http://schemas.microsoft.com/office/excel/2006/main">
          <x14:cfRule type="expression" priority="1" id="{03AAAD37-4469-4936-991B-AB65C1AE0B1C}">
            <xm:f>AND(Information!$C$8=FALSE,$D15&lt;&gt;"P C Sum",$D15&lt;&gt;"PC Sum",$D15&lt;&gt;"P Sum",$D15&lt;&gt;"Prov Sum")</xm:f>
            <x14:dxf>
              <font>
                <strike val="0"/>
                <color theme="0"/>
              </font>
              <numFmt numFmtId="4" formatCode="#,##0.00"/>
            </x14:dxf>
          </x14:cfRule>
          <xm:sqref>F15:G18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E11A-D835-49C4-82DE-BF3B9B8340A0}">
  <sheetPr codeName="Sheet85">
    <tabColor rgb="FF00B050"/>
  </sheetPr>
  <dimension ref="B1:Q56"/>
  <sheetViews>
    <sheetView view="pageLayout" topLeftCell="A25" zoomScaleNormal="125" zoomScaleSheetLayoutView="100" workbookViewId="0">
      <selection activeCell="E16" sqref="E16"/>
    </sheetView>
  </sheetViews>
  <sheetFormatPr defaultColWidth="8.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8.88671875" style="1"/>
    <col min="11" max="11" width="10.6640625" style="1" bestFit="1" customWidth="1"/>
    <col min="12" max="16384" width="8.88671875" style="1"/>
  </cols>
  <sheetData>
    <row r="1" spans="2:17" x14ac:dyDescent="0.25">
      <c r="G1" s="159">
        <f>MAX(G9:G500)</f>
        <v>0</v>
      </c>
    </row>
    <row r="2" spans="2:17" x14ac:dyDescent="0.25">
      <c r="B2" s="2" t="str">
        <f>Client1</f>
        <v>Province of KwaZulu-Natal</v>
      </c>
      <c r="E2" s="496" t="str">
        <f>"Contract No. "&amp;ContractNo</f>
        <v>Contract No. ZNB01208/00000/00/PMC/INF/21/T</v>
      </c>
      <c r="F2" s="496"/>
      <c r="G2" s="496"/>
      <c r="I2" s="57"/>
      <c r="J2" s="394"/>
      <c r="K2" s="394"/>
      <c r="L2" s="394"/>
      <c r="M2" s="395"/>
      <c r="N2" s="57"/>
      <c r="O2" s="57"/>
      <c r="P2" s="57"/>
      <c r="Q2" s="57"/>
    </row>
    <row r="3" spans="2:17" x14ac:dyDescent="0.25">
      <c r="B3" s="88" t="str">
        <f>Client2</f>
        <v>Department of Transport</v>
      </c>
      <c r="I3" s="57"/>
      <c r="J3" s="57"/>
      <c r="K3" s="57"/>
      <c r="L3" s="57"/>
      <c r="M3" s="57"/>
      <c r="N3" s="57"/>
      <c r="O3" s="57"/>
      <c r="P3" s="57"/>
      <c r="Q3" s="57"/>
    </row>
    <row r="4" spans="2:17" x14ac:dyDescent="0.25">
      <c r="B4" s="3"/>
      <c r="I4" s="57"/>
      <c r="J4" s="57"/>
      <c r="K4" s="57"/>
      <c r="L4" s="57"/>
      <c r="M4" s="57"/>
      <c r="N4" s="57"/>
      <c r="O4" s="57"/>
      <c r="P4" s="57"/>
      <c r="Q4" s="57"/>
    </row>
    <row r="5" spans="2:17" ht="12.75" customHeight="1" x14ac:dyDescent="0.25">
      <c r="B5" s="493" t="s">
        <v>8</v>
      </c>
      <c r="C5" s="494"/>
      <c r="D5" s="494"/>
      <c r="E5" s="494"/>
      <c r="F5" s="494"/>
      <c r="G5" s="517" t="str">
        <f>"CHAPTER "&amp;B11</f>
        <v>CHAPTER C11.5</v>
      </c>
      <c r="H5" s="108"/>
      <c r="I5" s="57"/>
      <c r="J5" s="57"/>
      <c r="K5" s="57"/>
      <c r="L5" s="57"/>
      <c r="M5" s="57"/>
      <c r="N5" s="57"/>
      <c r="O5" s="57"/>
      <c r="P5" s="57"/>
      <c r="Q5" s="57"/>
    </row>
    <row r="6" spans="2:17" ht="7.5" customHeight="1" x14ac:dyDescent="0.25">
      <c r="B6" s="486" t="str">
        <f>ContractDescription</f>
        <v>PROVISION OF ROUTINE AND SAFETY MAINTENANCE ON VARIOUS ROADS WITHIN THE LOTHENI ZONE - VULINDLELA AREA OFFICE</v>
      </c>
      <c r="C6" s="487"/>
      <c r="D6" s="487"/>
      <c r="E6" s="487"/>
      <c r="F6" s="487"/>
      <c r="G6" s="518"/>
      <c r="H6" s="112"/>
      <c r="I6" s="57"/>
      <c r="J6" s="57"/>
      <c r="K6" s="57"/>
      <c r="L6" s="57"/>
      <c r="M6" s="57"/>
      <c r="N6" s="57"/>
      <c r="O6" s="57"/>
      <c r="P6" s="57"/>
      <c r="Q6" s="57"/>
    </row>
    <row r="7" spans="2:17" ht="12.75" customHeight="1" x14ac:dyDescent="0.25">
      <c r="B7" s="486"/>
      <c r="C7" s="487"/>
      <c r="D7" s="487"/>
      <c r="E7" s="487"/>
      <c r="F7" s="487"/>
      <c r="G7" s="518"/>
      <c r="H7" s="112"/>
      <c r="I7" s="57"/>
      <c r="J7" s="57"/>
      <c r="K7" s="57"/>
      <c r="L7" s="57"/>
      <c r="M7" s="57"/>
      <c r="N7" s="57"/>
      <c r="O7" s="57"/>
      <c r="P7" s="57"/>
      <c r="Q7" s="57"/>
    </row>
    <row r="8" spans="2:17" s="9" customFormat="1" ht="7.5" customHeight="1" x14ac:dyDescent="0.25">
      <c r="B8" s="488"/>
      <c r="C8" s="489"/>
      <c r="D8" s="489"/>
      <c r="E8" s="489"/>
      <c r="F8" s="489"/>
      <c r="G8" s="519"/>
      <c r="H8" s="110"/>
      <c r="I8" s="412"/>
      <c r="J8" s="57"/>
      <c r="K8" s="57"/>
      <c r="L8" s="57"/>
      <c r="M8" s="57"/>
      <c r="N8" s="412"/>
      <c r="O8" s="412"/>
      <c r="P8" s="412"/>
      <c r="Q8" s="412"/>
    </row>
    <row r="9" spans="2:17" s="9" customFormat="1" ht="24.9" customHeight="1" x14ac:dyDescent="0.25">
      <c r="B9" s="10" t="s">
        <v>0</v>
      </c>
      <c r="C9" s="11" t="s">
        <v>1</v>
      </c>
      <c r="D9" s="11" t="s">
        <v>2</v>
      </c>
      <c r="E9" s="11" t="s">
        <v>3</v>
      </c>
      <c r="F9" s="11" t="s">
        <v>4</v>
      </c>
      <c r="G9" s="11" t="s">
        <v>5</v>
      </c>
      <c r="H9" s="110"/>
      <c r="I9" s="412"/>
      <c r="J9" s="397"/>
      <c r="K9" s="397"/>
      <c r="L9" s="397"/>
      <c r="M9" s="397"/>
      <c r="N9" s="412"/>
      <c r="O9" s="412"/>
      <c r="P9" s="412"/>
      <c r="Q9" s="412"/>
    </row>
    <row r="10" spans="2:17" x14ac:dyDescent="0.25">
      <c r="B10" s="13"/>
      <c r="C10" s="14"/>
      <c r="D10" s="15"/>
      <c r="E10" s="15"/>
      <c r="F10" s="16"/>
      <c r="G10" s="23" t="str">
        <f>IF(D10="","",E10*F10)</f>
        <v/>
      </c>
      <c r="H10" s="18"/>
      <c r="I10" s="57"/>
      <c r="J10" s="398"/>
      <c r="K10" s="398"/>
      <c r="L10" s="398"/>
      <c r="M10" s="398"/>
      <c r="N10" s="57"/>
      <c r="O10" s="57"/>
      <c r="P10" s="57"/>
      <c r="Q10" s="57"/>
    </row>
    <row r="11" spans="2:17" x14ac:dyDescent="0.25">
      <c r="B11" s="53" t="s">
        <v>218</v>
      </c>
      <c r="C11" s="20" t="s">
        <v>219</v>
      </c>
      <c r="D11" s="15"/>
      <c r="E11" s="15"/>
      <c r="F11" s="16"/>
      <c r="G11" s="23"/>
      <c r="H11" s="18"/>
      <c r="I11" s="57"/>
      <c r="J11" s="399"/>
      <c r="K11" s="399"/>
      <c r="L11" s="399"/>
      <c r="M11" s="399"/>
      <c r="N11" s="57"/>
      <c r="O11" s="57"/>
      <c r="P11" s="57"/>
      <c r="Q11" s="57"/>
    </row>
    <row r="12" spans="2:17" x14ac:dyDescent="0.25">
      <c r="B12" s="42"/>
      <c r="C12" s="14"/>
      <c r="D12" s="15"/>
      <c r="E12" s="15"/>
      <c r="F12" s="16"/>
      <c r="G12" s="23"/>
      <c r="H12" s="18"/>
      <c r="I12" s="57"/>
      <c r="J12" s="399"/>
      <c r="K12" s="399"/>
      <c r="L12" s="399"/>
      <c r="M12" s="399"/>
      <c r="N12" s="57"/>
      <c r="O12" s="57"/>
      <c r="P12" s="57"/>
      <c r="Q12" s="57"/>
    </row>
    <row r="13" spans="2:17" ht="39.6" x14ac:dyDescent="0.25">
      <c r="B13" s="42" t="s">
        <v>181</v>
      </c>
      <c r="C13" s="14" t="s">
        <v>180</v>
      </c>
      <c r="D13" s="15"/>
      <c r="E13" s="15"/>
      <c r="F13" s="16"/>
      <c r="G13" s="23" t="str">
        <f t="shared" ref="G13:G14" si="0">IF(D13="","",E13*F13)</f>
        <v/>
      </c>
      <c r="H13" s="18"/>
      <c r="I13" s="57"/>
      <c r="J13" s="415"/>
      <c r="K13" s="57"/>
      <c r="L13" s="415"/>
      <c r="M13" s="415"/>
      <c r="N13" s="57"/>
      <c r="O13" s="57"/>
      <c r="P13" s="57"/>
      <c r="Q13" s="57"/>
    </row>
    <row r="14" spans="2:17" x14ac:dyDescent="0.25">
      <c r="B14" s="42"/>
      <c r="C14" s="14"/>
      <c r="D14" s="15"/>
      <c r="E14" s="15"/>
      <c r="F14" s="16"/>
      <c r="G14" s="23" t="str">
        <f t="shared" si="0"/>
        <v/>
      </c>
      <c r="H14" s="18"/>
      <c r="I14" s="57"/>
      <c r="J14" s="399"/>
      <c r="K14" s="57"/>
      <c r="L14" s="399"/>
      <c r="M14" s="399"/>
      <c r="N14" s="57"/>
      <c r="O14" s="57"/>
      <c r="P14" s="57"/>
      <c r="Q14" s="57"/>
    </row>
    <row r="15" spans="2:17" ht="39.6" x14ac:dyDescent="0.25">
      <c r="B15" s="42" t="s">
        <v>179</v>
      </c>
      <c r="C15" s="14" t="s">
        <v>291</v>
      </c>
      <c r="D15" s="15" t="s">
        <v>22</v>
      </c>
      <c r="E15" s="15">
        <v>5</v>
      </c>
      <c r="F15" s="406"/>
      <c r="G15" s="407"/>
      <c r="H15" s="18"/>
      <c r="I15" s="57"/>
      <c r="J15" s="399"/>
      <c r="K15" s="57"/>
      <c r="L15" s="399"/>
      <c r="M15" s="399"/>
      <c r="N15" s="57"/>
      <c r="O15" s="57"/>
      <c r="P15" s="57"/>
      <c r="Q15" s="57"/>
    </row>
    <row r="16" spans="2:17" x14ac:dyDescent="0.25">
      <c r="B16" s="47"/>
      <c r="C16" s="14"/>
      <c r="D16" s="15"/>
      <c r="E16" s="15"/>
      <c r="F16" s="406"/>
      <c r="G16" s="407"/>
      <c r="H16" s="18"/>
      <c r="I16" s="57"/>
      <c r="J16" s="399"/>
      <c r="K16" s="57"/>
      <c r="L16" s="399"/>
      <c r="M16" s="399"/>
      <c r="N16" s="57"/>
      <c r="O16" s="57"/>
      <c r="P16" s="57"/>
      <c r="Q16" s="57"/>
    </row>
    <row r="17" spans="2:17" ht="26.4" x14ac:dyDescent="0.25">
      <c r="B17" s="42" t="s">
        <v>178</v>
      </c>
      <c r="C17" s="14" t="s">
        <v>292</v>
      </c>
      <c r="D17" s="21" t="s">
        <v>22</v>
      </c>
      <c r="E17" s="285">
        <v>0.2</v>
      </c>
      <c r="F17" s="406"/>
      <c r="G17" s="407"/>
      <c r="H17" s="46"/>
      <c r="I17" s="57"/>
      <c r="J17" s="399"/>
      <c r="K17" s="57"/>
      <c r="L17" s="399"/>
      <c r="M17" s="399"/>
      <c r="N17" s="57"/>
      <c r="O17" s="57"/>
      <c r="P17" s="57"/>
      <c r="Q17" s="57"/>
    </row>
    <row r="18" spans="2:17" x14ac:dyDescent="0.25">
      <c r="B18" s="47"/>
      <c r="C18" s="14"/>
      <c r="D18" s="15"/>
      <c r="E18" s="24"/>
      <c r="F18" s="406"/>
      <c r="G18" s="407"/>
      <c r="H18" s="18"/>
      <c r="I18" s="57"/>
      <c r="J18" s="399"/>
      <c r="K18" s="57"/>
      <c r="L18" s="399"/>
      <c r="M18" s="399"/>
      <c r="N18" s="57"/>
      <c r="O18" s="57"/>
      <c r="P18" s="57"/>
      <c r="Q18" s="57"/>
    </row>
    <row r="19" spans="2:17" x14ac:dyDescent="0.25">
      <c r="B19" s="47"/>
      <c r="C19" s="14"/>
      <c r="D19" s="15"/>
      <c r="E19" s="24"/>
      <c r="F19" s="406"/>
      <c r="G19" s="407"/>
      <c r="H19" s="50"/>
      <c r="I19" s="57"/>
      <c r="J19" s="399"/>
      <c r="K19" s="57"/>
      <c r="L19" s="399"/>
      <c r="M19" s="399"/>
      <c r="N19" s="57"/>
      <c r="O19" s="57"/>
      <c r="P19" s="57"/>
      <c r="Q19" s="57"/>
    </row>
    <row r="20" spans="2:17" x14ac:dyDescent="0.25">
      <c r="B20" s="42" t="s">
        <v>177</v>
      </c>
      <c r="C20" s="26" t="s">
        <v>293</v>
      </c>
      <c r="D20" s="21" t="s">
        <v>33</v>
      </c>
      <c r="E20" s="24">
        <v>50</v>
      </c>
      <c r="F20" s="406"/>
      <c r="G20" s="407"/>
      <c r="H20" s="18"/>
      <c r="I20" s="57"/>
      <c r="J20" s="399"/>
      <c r="K20" s="57"/>
      <c r="L20" s="399"/>
      <c r="M20" s="399"/>
      <c r="N20" s="57"/>
      <c r="O20" s="57"/>
      <c r="P20" s="57"/>
      <c r="Q20" s="57"/>
    </row>
    <row r="21" spans="2:17" x14ac:dyDescent="0.25">
      <c r="B21" s="42"/>
      <c r="C21" s="26"/>
      <c r="D21" s="21"/>
      <c r="E21" s="24"/>
      <c r="F21" s="406"/>
      <c r="G21" s="407"/>
      <c r="H21" s="18"/>
      <c r="I21" s="57"/>
      <c r="J21" s="399"/>
      <c r="K21" s="57"/>
      <c r="L21" s="399"/>
      <c r="M21" s="399"/>
      <c r="N21" s="57"/>
      <c r="O21" s="57"/>
      <c r="P21" s="57"/>
      <c r="Q21" s="57"/>
    </row>
    <row r="22" spans="2:17" ht="26.4" x14ac:dyDescent="0.25">
      <c r="B22" s="42" t="s">
        <v>176</v>
      </c>
      <c r="C22" s="26" t="s">
        <v>294</v>
      </c>
      <c r="D22" s="21" t="s">
        <v>33</v>
      </c>
      <c r="E22" s="24">
        <v>200</v>
      </c>
      <c r="F22" s="406"/>
      <c r="G22" s="407"/>
      <c r="H22" s="18"/>
      <c r="I22" s="57"/>
      <c r="J22" s="399"/>
      <c r="K22" s="57"/>
      <c r="L22" s="399"/>
      <c r="M22" s="399"/>
      <c r="N22" s="57"/>
      <c r="O22" s="57"/>
      <c r="P22" s="57"/>
      <c r="Q22" s="57"/>
    </row>
    <row r="23" spans="2:17" x14ac:dyDescent="0.25">
      <c r="B23" s="47"/>
      <c r="C23" s="14"/>
      <c r="D23" s="15"/>
      <c r="E23" s="24"/>
      <c r="F23" s="406"/>
      <c r="G23" s="407"/>
      <c r="H23" s="18"/>
      <c r="I23" s="57"/>
      <c r="J23" s="399"/>
      <c r="K23" s="57"/>
      <c r="L23" s="399"/>
      <c r="M23" s="399"/>
      <c r="N23" s="57"/>
      <c r="O23" s="57"/>
      <c r="P23" s="57"/>
      <c r="Q23" s="57"/>
    </row>
    <row r="24" spans="2:17" x14ac:dyDescent="0.25">
      <c r="B24" s="42" t="s">
        <v>175</v>
      </c>
      <c r="C24" s="14" t="s">
        <v>174</v>
      </c>
      <c r="D24" s="21"/>
      <c r="E24" s="24"/>
      <c r="F24" s="406"/>
      <c r="G24" s="407"/>
      <c r="H24" s="46"/>
      <c r="I24" s="57"/>
      <c r="J24" s="399"/>
      <c r="K24" s="57"/>
      <c r="L24" s="399"/>
      <c r="M24" s="399"/>
      <c r="N24" s="57"/>
      <c r="O24" s="57"/>
      <c r="P24" s="57"/>
      <c r="Q24" s="57"/>
    </row>
    <row r="25" spans="2:17" x14ac:dyDescent="0.25">
      <c r="B25" s="47"/>
      <c r="C25" s="14"/>
      <c r="D25" s="15"/>
      <c r="E25" s="24"/>
      <c r="F25" s="406"/>
      <c r="G25" s="407"/>
      <c r="H25" s="18"/>
      <c r="I25" s="57"/>
      <c r="J25" s="399"/>
      <c r="K25" s="57"/>
      <c r="L25" s="399"/>
      <c r="M25" s="399"/>
      <c r="N25" s="57"/>
      <c r="O25" s="57"/>
      <c r="P25" s="57"/>
      <c r="Q25" s="57"/>
    </row>
    <row r="26" spans="2:17" x14ac:dyDescent="0.25">
      <c r="B26" s="42" t="s">
        <v>34</v>
      </c>
      <c r="C26" s="14" t="s">
        <v>297</v>
      </c>
      <c r="D26" s="21"/>
      <c r="E26" s="24"/>
      <c r="F26" s="406"/>
      <c r="G26" s="407"/>
      <c r="H26" s="18"/>
      <c r="I26" s="57"/>
      <c r="J26" s="399"/>
      <c r="K26" s="57"/>
      <c r="L26" s="399"/>
      <c r="M26" s="399"/>
      <c r="N26" s="57"/>
      <c r="O26" s="57"/>
      <c r="P26" s="57"/>
      <c r="Q26" s="57"/>
    </row>
    <row r="27" spans="2:17" x14ac:dyDescent="0.25">
      <c r="B27" s="47"/>
      <c r="C27" s="14"/>
      <c r="D27" s="15"/>
      <c r="E27" s="24"/>
      <c r="F27" s="406"/>
      <c r="G27" s="407"/>
      <c r="H27" s="18"/>
      <c r="I27" s="57"/>
      <c r="J27" s="399"/>
      <c r="K27" s="57"/>
      <c r="L27" s="399"/>
      <c r="M27" s="399"/>
      <c r="N27" s="57"/>
      <c r="O27" s="57"/>
      <c r="P27" s="57"/>
      <c r="Q27" s="57"/>
    </row>
    <row r="28" spans="2:17" ht="26.4" x14ac:dyDescent="0.25">
      <c r="B28" s="42" t="s">
        <v>115</v>
      </c>
      <c r="C28" s="14" t="s">
        <v>295</v>
      </c>
      <c r="D28" s="21" t="s">
        <v>33</v>
      </c>
      <c r="E28" s="24">
        <v>6</v>
      </c>
      <c r="F28" s="406"/>
      <c r="G28" s="407"/>
      <c r="H28" s="18"/>
      <c r="I28" s="57"/>
      <c r="J28" s="399"/>
      <c r="K28" s="57"/>
      <c r="L28" s="399"/>
      <c r="M28" s="399"/>
      <c r="N28" s="57"/>
      <c r="O28" s="57"/>
      <c r="P28" s="57"/>
      <c r="Q28" s="57"/>
    </row>
    <row r="29" spans="2:17" x14ac:dyDescent="0.25">
      <c r="B29" s="47"/>
      <c r="C29" s="14"/>
      <c r="D29" s="15"/>
      <c r="E29" s="24"/>
      <c r="F29" s="406"/>
      <c r="G29" s="407"/>
      <c r="H29" s="18"/>
      <c r="I29" s="57"/>
      <c r="J29" s="399"/>
      <c r="K29" s="57"/>
      <c r="L29" s="399"/>
      <c r="M29" s="399"/>
      <c r="N29" s="57"/>
      <c r="O29" s="57"/>
      <c r="P29" s="57"/>
      <c r="Q29" s="57"/>
    </row>
    <row r="30" spans="2:17" x14ac:dyDescent="0.25">
      <c r="B30" s="42" t="s">
        <v>40</v>
      </c>
      <c r="C30" s="14" t="s">
        <v>173</v>
      </c>
      <c r="D30" s="21"/>
      <c r="E30" s="15"/>
      <c r="F30" s="406"/>
      <c r="G30" s="407"/>
      <c r="H30" s="18"/>
      <c r="I30" s="57"/>
      <c r="J30" s="399"/>
      <c r="K30" s="57"/>
      <c r="L30" s="399"/>
      <c r="M30" s="399"/>
      <c r="N30" s="57"/>
      <c r="O30" s="57"/>
      <c r="P30" s="57"/>
      <c r="Q30" s="57"/>
    </row>
    <row r="31" spans="2:17" x14ac:dyDescent="0.25">
      <c r="B31" s="47"/>
      <c r="C31" s="14"/>
      <c r="D31" s="15"/>
      <c r="E31" s="15"/>
      <c r="F31" s="406"/>
      <c r="G31" s="407"/>
      <c r="H31" s="18"/>
      <c r="I31" s="57"/>
      <c r="J31" s="399"/>
      <c r="K31" s="57"/>
      <c r="L31" s="399"/>
      <c r="M31" s="399"/>
      <c r="N31" s="57"/>
      <c r="O31" s="57"/>
      <c r="P31" s="57"/>
      <c r="Q31" s="57"/>
    </row>
    <row r="32" spans="2:17" ht="26.4" x14ac:dyDescent="0.25">
      <c r="B32" s="42" t="s">
        <v>115</v>
      </c>
      <c r="C32" s="14" t="s">
        <v>296</v>
      </c>
      <c r="D32" s="21" t="s">
        <v>33</v>
      </c>
      <c r="E32" s="49">
        <v>4</v>
      </c>
      <c r="F32" s="406"/>
      <c r="G32" s="407"/>
      <c r="H32" s="50"/>
      <c r="I32" s="57"/>
      <c r="J32" s="399"/>
      <c r="K32" s="57"/>
      <c r="L32" s="399"/>
      <c r="M32" s="399"/>
      <c r="N32" s="57"/>
      <c r="O32" s="57"/>
      <c r="P32" s="57"/>
      <c r="Q32" s="57"/>
    </row>
    <row r="33" spans="2:17" x14ac:dyDescent="0.25">
      <c r="B33" s="76"/>
      <c r="C33" s="14"/>
      <c r="D33" s="21"/>
      <c r="E33" s="22"/>
      <c r="F33" s="406"/>
      <c r="G33" s="407"/>
      <c r="I33" s="57"/>
      <c r="J33" s="399"/>
      <c r="K33" s="57"/>
      <c r="L33" s="399"/>
      <c r="M33" s="399"/>
      <c r="N33" s="57"/>
      <c r="O33" s="57"/>
      <c r="P33" s="57"/>
      <c r="Q33" s="57"/>
    </row>
    <row r="34" spans="2:17" x14ac:dyDescent="0.25">
      <c r="B34" s="42" t="s">
        <v>172</v>
      </c>
      <c r="C34" s="14" t="s">
        <v>171</v>
      </c>
      <c r="D34" s="21"/>
      <c r="E34" s="22"/>
      <c r="F34" s="406"/>
      <c r="G34" s="407"/>
      <c r="I34" s="57"/>
      <c r="J34" s="399"/>
      <c r="K34" s="57"/>
      <c r="L34" s="399"/>
      <c r="M34" s="399"/>
      <c r="N34" s="57"/>
      <c r="O34" s="57"/>
      <c r="P34" s="57"/>
      <c r="Q34" s="57"/>
    </row>
    <row r="35" spans="2:17" x14ac:dyDescent="0.25">
      <c r="B35" s="47"/>
      <c r="C35" s="14"/>
      <c r="D35" s="15"/>
      <c r="E35" s="22"/>
      <c r="F35" s="406"/>
      <c r="G35" s="407"/>
      <c r="I35" s="57"/>
      <c r="J35" s="399"/>
      <c r="K35" s="57"/>
      <c r="L35" s="399"/>
      <c r="M35" s="399"/>
      <c r="N35" s="57"/>
      <c r="O35" s="57"/>
      <c r="P35" s="57"/>
      <c r="Q35" s="57"/>
    </row>
    <row r="36" spans="2:17" x14ac:dyDescent="0.25">
      <c r="B36" s="42" t="s">
        <v>170</v>
      </c>
      <c r="C36" s="14" t="s">
        <v>169</v>
      </c>
      <c r="D36" s="21"/>
      <c r="E36" s="22"/>
      <c r="F36" s="406"/>
      <c r="G36" s="407"/>
      <c r="I36" s="57"/>
      <c r="J36" s="399"/>
      <c r="K36" s="57"/>
      <c r="L36" s="399"/>
      <c r="M36" s="399"/>
      <c r="N36" s="57"/>
      <c r="O36" s="57"/>
      <c r="P36" s="57"/>
      <c r="Q36" s="57"/>
    </row>
    <row r="37" spans="2:17" x14ac:dyDescent="0.25">
      <c r="B37" s="47"/>
      <c r="C37" s="14"/>
      <c r="D37" s="15"/>
      <c r="E37" s="22"/>
      <c r="F37" s="406"/>
      <c r="G37" s="407"/>
      <c r="I37" s="57"/>
      <c r="J37" s="399"/>
      <c r="K37" s="57"/>
      <c r="L37" s="399"/>
      <c r="M37" s="399"/>
      <c r="N37" s="57"/>
      <c r="O37" s="57"/>
      <c r="P37" s="57"/>
      <c r="Q37" s="57"/>
    </row>
    <row r="38" spans="2:17" x14ac:dyDescent="0.25">
      <c r="B38" s="42" t="s">
        <v>34</v>
      </c>
      <c r="C38" s="26" t="s">
        <v>168</v>
      </c>
      <c r="D38" s="21" t="s">
        <v>22</v>
      </c>
      <c r="E38" s="22">
        <v>1</v>
      </c>
      <c r="F38" s="406"/>
      <c r="G38" s="407"/>
      <c r="I38" s="57"/>
      <c r="J38" s="399"/>
      <c r="K38" s="57"/>
      <c r="L38" s="399"/>
      <c r="M38" s="399"/>
      <c r="N38" s="57"/>
      <c r="O38" s="57"/>
      <c r="P38" s="57"/>
      <c r="Q38" s="57"/>
    </row>
    <row r="39" spans="2:17" x14ac:dyDescent="0.25">
      <c r="B39" s="76"/>
      <c r="C39" s="14"/>
      <c r="D39" s="21"/>
      <c r="E39" s="22"/>
      <c r="F39" s="406"/>
      <c r="G39" s="407"/>
      <c r="I39" s="57"/>
      <c r="J39" s="399"/>
      <c r="K39" s="57"/>
      <c r="L39" s="399"/>
      <c r="M39" s="399"/>
      <c r="N39" s="57"/>
      <c r="O39" s="57"/>
      <c r="P39" s="57"/>
      <c r="Q39" s="57"/>
    </row>
    <row r="40" spans="2:17" x14ac:dyDescent="0.25">
      <c r="B40" s="42" t="s">
        <v>167</v>
      </c>
      <c r="C40" s="26" t="s">
        <v>298</v>
      </c>
      <c r="D40" s="21" t="s">
        <v>22</v>
      </c>
      <c r="E40" s="22">
        <v>2</v>
      </c>
      <c r="F40" s="406"/>
      <c r="G40" s="407"/>
      <c r="I40" s="57"/>
      <c r="J40" s="399"/>
      <c r="K40" s="57"/>
      <c r="L40" s="399"/>
      <c r="M40" s="399"/>
      <c r="N40" s="57"/>
      <c r="O40" s="57"/>
      <c r="P40" s="57"/>
      <c r="Q40" s="57"/>
    </row>
    <row r="41" spans="2:17" x14ac:dyDescent="0.25">
      <c r="B41" s="76"/>
      <c r="C41" s="14"/>
      <c r="D41" s="21"/>
      <c r="E41" s="22"/>
      <c r="F41" s="406"/>
      <c r="G41" s="407"/>
      <c r="I41" s="57"/>
      <c r="J41" s="399"/>
      <c r="K41" s="57"/>
      <c r="L41" s="399"/>
      <c r="M41" s="399"/>
      <c r="N41" s="57"/>
      <c r="O41" s="57"/>
      <c r="P41" s="57"/>
      <c r="Q41" s="57"/>
    </row>
    <row r="42" spans="2:17" x14ac:dyDescent="0.25">
      <c r="B42" s="76"/>
      <c r="C42" s="14"/>
      <c r="D42" s="21"/>
      <c r="E42" s="22"/>
      <c r="F42" s="406"/>
      <c r="G42" s="407"/>
      <c r="I42" s="57"/>
      <c r="J42" s="399"/>
      <c r="K42" s="57"/>
      <c r="L42" s="399"/>
      <c r="M42" s="399"/>
      <c r="N42" s="57"/>
      <c r="O42" s="57"/>
      <c r="P42" s="57"/>
      <c r="Q42" s="57"/>
    </row>
    <row r="43" spans="2:17" x14ac:dyDescent="0.25">
      <c r="B43" s="76"/>
      <c r="C43" s="14"/>
      <c r="D43" s="21"/>
      <c r="E43" s="22"/>
      <c r="F43" s="406"/>
      <c r="G43" s="407"/>
      <c r="I43" s="57"/>
      <c r="J43" s="399"/>
      <c r="K43" s="57"/>
      <c r="L43" s="399"/>
      <c r="M43" s="399"/>
      <c r="N43" s="57"/>
      <c r="O43" s="57"/>
      <c r="P43" s="57"/>
      <c r="Q43" s="57"/>
    </row>
    <row r="44" spans="2:17" x14ac:dyDescent="0.25">
      <c r="B44" s="76"/>
      <c r="C44" s="14"/>
      <c r="D44" s="21"/>
      <c r="E44" s="22"/>
      <c r="F44" s="406"/>
      <c r="G44" s="407"/>
      <c r="I44" s="57"/>
      <c r="J44" s="399"/>
      <c r="K44" s="57"/>
      <c r="L44" s="399"/>
      <c r="M44" s="399"/>
      <c r="N44" s="57"/>
      <c r="O44" s="57"/>
      <c r="P44" s="57"/>
      <c r="Q44" s="57"/>
    </row>
    <row r="45" spans="2:17" x14ac:dyDescent="0.25">
      <c r="B45" s="76"/>
      <c r="C45" s="14"/>
      <c r="D45" s="21"/>
      <c r="E45" s="22"/>
      <c r="F45" s="406"/>
      <c r="G45" s="407"/>
      <c r="I45" s="57"/>
      <c r="J45" s="399"/>
      <c r="K45" s="57"/>
      <c r="L45" s="399"/>
      <c r="M45" s="399"/>
      <c r="N45" s="57"/>
      <c r="O45" s="57"/>
      <c r="P45" s="57"/>
      <c r="Q45" s="57"/>
    </row>
    <row r="46" spans="2:17" x14ac:dyDescent="0.25">
      <c r="B46" s="76"/>
      <c r="C46" s="14"/>
      <c r="D46" s="21"/>
      <c r="E46" s="22"/>
      <c r="F46" s="406"/>
      <c r="G46" s="407"/>
      <c r="I46" s="57"/>
      <c r="J46" s="399"/>
      <c r="K46" s="57"/>
      <c r="L46" s="399"/>
      <c r="M46" s="399"/>
      <c r="N46" s="57"/>
      <c r="O46" s="57"/>
      <c r="P46" s="57"/>
      <c r="Q46" s="57"/>
    </row>
    <row r="47" spans="2:17" x14ac:dyDescent="0.25">
      <c r="B47" s="76"/>
      <c r="C47" s="14"/>
      <c r="D47" s="21"/>
      <c r="E47" s="22"/>
      <c r="F47" s="406"/>
      <c r="G47" s="407"/>
      <c r="I47" s="57"/>
      <c r="J47" s="399"/>
      <c r="K47" s="57"/>
      <c r="L47" s="399"/>
      <c r="M47" s="399"/>
      <c r="N47" s="57"/>
      <c r="O47" s="57"/>
      <c r="P47" s="57"/>
      <c r="Q47" s="57"/>
    </row>
    <row r="48" spans="2:17" x14ac:dyDescent="0.25">
      <c r="B48" s="76"/>
      <c r="C48" s="14"/>
      <c r="D48" s="21"/>
      <c r="E48" s="22"/>
      <c r="F48" s="406"/>
      <c r="G48" s="407"/>
      <c r="I48" s="57"/>
      <c r="J48" s="399"/>
      <c r="K48" s="57"/>
      <c r="L48" s="399"/>
      <c r="M48" s="399"/>
      <c r="N48" s="57"/>
      <c r="O48" s="57"/>
      <c r="P48" s="57"/>
      <c r="Q48" s="57"/>
    </row>
    <row r="49" spans="2:17" x14ac:dyDescent="0.25">
      <c r="B49" s="76"/>
      <c r="C49" s="14"/>
      <c r="D49" s="21"/>
      <c r="E49" s="22"/>
      <c r="F49" s="406"/>
      <c r="G49" s="407"/>
      <c r="I49" s="57"/>
      <c r="J49" s="399"/>
      <c r="K49" s="57"/>
      <c r="L49" s="399"/>
      <c r="M49" s="399"/>
      <c r="N49" s="57"/>
      <c r="O49" s="57"/>
      <c r="P49" s="57"/>
      <c r="Q49" s="57"/>
    </row>
    <row r="50" spans="2:17" x14ac:dyDescent="0.25">
      <c r="B50" s="76"/>
      <c r="C50" s="14"/>
      <c r="D50" s="21"/>
      <c r="E50" s="22"/>
      <c r="F50" s="406"/>
      <c r="G50" s="407"/>
      <c r="I50" s="57"/>
      <c r="J50" s="399"/>
      <c r="K50" s="57"/>
      <c r="L50" s="399"/>
      <c r="M50" s="399"/>
      <c r="N50" s="57"/>
      <c r="O50" s="57"/>
      <c r="P50" s="57"/>
      <c r="Q50" s="57"/>
    </row>
    <row r="51" spans="2:17" x14ac:dyDescent="0.25">
      <c r="B51" s="76"/>
      <c r="C51" s="14"/>
      <c r="D51" s="21"/>
      <c r="E51" s="22"/>
      <c r="F51" s="406"/>
      <c r="G51" s="407"/>
      <c r="I51" s="57"/>
      <c r="J51" s="399"/>
      <c r="K51" s="57"/>
      <c r="L51" s="399"/>
      <c r="M51" s="399"/>
      <c r="N51" s="57"/>
      <c r="O51" s="57"/>
      <c r="P51" s="57"/>
      <c r="Q51" s="57"/>
    </row>
    <row r="52" spans="2:17" x14ac:dyDescent="0.25">
      <c r="B52" s="76"/>
      <c r="C52" s="14"/>
      <c r="D52" s="21"/>
      <c r="E52" s="22"/>
      <c r="F52" s="406"/>
      <c r="G52" s="407"/>
      <c r="I52" s="57"/>
      <c r="J52" s="399"/>
      <c r="K52" s="57"/>
      <c r="L52" s="399"/>
      <c r="M52" s="399"/>
      <c r="N52" s="57"/>
      <c r="O52" s="57"/>
      <c r="P52" s="57"/>
      <c r="Q52" s="57"/>
    </row>
    <row r="53" spans="2:17" x14ac:dyDescent="0.25">
      <c r="B53" s="47"/>
      <c r="C53" s="14"/>
      <c r="D53" s="15"/>
      <c r="E53" s="24"/>
      <c r="F53" s="406"/>
      <c r="G53" s="407"/>
      <c r="I53" s="57"/>
      <c r="J53" s="399"/>
      <c r="K53" s="57"/>
      <c r="L53" s="399"/>
      <c r="M53" s="399"/>
      <c r="N53" s="57"/>
      <c r="O53" s="57"/>
      <c r="P53" s="57"/>
      <c r="Q53" s="57"/>
    </row>
    <row r="54" spans="2:17" s="27" customFormat="1" ht="19.5" customHeight="1" x14ac:dyDescent="0.25">
      <c r="B54" s="99" t="str">
        <f>$B$11</f>
        <v>C11.5</v>
      </c>
      <c r="C54" s="29" t="str">
        <f>"TOTAL CARRIED FORWARD"&amp;IF(G54=G$1," TO SUMMARY (Page C"&amp;Page_A&amp;")","")</f>
        <v>TOTAL CARRIED FORWARD TO SUMMARY (Page C50)</v>
      </c>
      <c r="D54" s="30"/>
      <c r="E54" s="109"/>
      <c r="F54" s="410"/>
      <c r="G54" s="411"/>
      <c r="H54" s="32"/>
      <c r="I54" s="414"/>
      <c r="J54" s="414"/>
      <c r="K54" s="32"/>
      <c r="L54" s="414"/>
      <c r="M54" s="414"/>
      <c r="N54" s="414"/>
      <c r="O54" s="414"/>
      <c r="P54" s="414"/>
      <c r="Q54" s="414"/>
    </row>
    <row r="55" spans="2:17" x14ac:dyDescent="0.25">
      <c r="I55" s="57"/>
      <c r="J55" s="57"/>
      <c r="K55" s="57"/>
      <c r="L55" s="57"/>
      <c r="M55" s="57"/>
      <c r="N55" s="57"/>
      <c r="O55" s="57"/>
      <c r="P55" s="57"/>
      <c r="Q55" s="57"/>
    </row>
    <row r="56" spans="2:17" x14ac:dyDescent="0.25">
      <c r="I56" s="57"/>
      <c r="J56" s="57"/>
      <c r="K56" s="57"/>
      <c r="L56" s="57"/>
      <c r="M56" s="57"/>
      <c r="N56" s="57"/>
      <c r="O56" s="57"/>
      <c r="P56" s="57"/>
      <c r="Q56" s="57"/>
    </row>
  </sheetData>
  <mergeCells count="4">
    <mergeCell ref="E2:G2"/>
    <mergeCell ref="G5:G8"/>
    <mergeCell ref="B5:F5"/>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3C6521B-7942-4C20-84D4-2D976B53B663}">
            <xm:f>AND(Information!$C$8=FALSE,$D52&lt;&gt;"P C Sum",$D52&lt;&gt;"PC Sum",$D52&lt;&gt;"P Sum",$D52&lt;&gt;"Prov Sum")</xm:f>
            <x14:dxf>
              <font>
                <strike val="0"/>
                <color theme="0"/>
              </font>
              <numFmt numFmtId="4" formatCode="#,##0.00"/>
            </x14:dxf>
          </x14:cfRule>
          <xm:sqref>F52:G53</xm:sqref>
        </x14:conditionalFormatting>
        <x14:conditionalFormatting xmlns:xm="http://schemas.microsoft.com/office/excel/2006/main">
          <x14:cfRule type="expression" priority="2" id="{EE2F0DBA-DFCB-49AB-AE29-0681A87859A6}">
            <xm:f>AND(Information!$C$8=FALSE,$D54&lt;&gt;"P C Sum",$D54&lt;&gt;"PC Sum",$D54&lt;&gt;"P Sum",$D54&lt;&gt;"Prov Sum")</xm:f>
            <x14:dxf>
              <font>
                <strike val="0"/>
                <color theme="0"/>
              </font>
              <numFmt numFmtId="4" formatCode="#,##0.00"/>
            </x14:dxf>
          </x14:cfRule>
          <xm:sqref>G54</xm:sqref>
        </x14:conditionalFormatting>
        <x14:conditionalFormatting xmlns:xm="http://schemas.microsoft.com/office/excel/2006/main">
          <x14:cfRule type="expression" priority="1" id="{4165AA8B-D03C-4ABC-83F8-B596B0ACF75C}">
            <xm:f>AND(Information!$C$8=FALSE,$D10&lt;&gt;"P C Sum",$D10&lt;&gt;"PC Sum",$D10&lt;&gt;"P Sum",$D10&lt;&gt;"Prov Sum")</xm:f>
            <x14:dxf>
              <font>
                <strike val="0"/>
                <color theme="0"/>
              </font>
              <numFmt numFmtId="4" formatCode="#,##0.00"/>
            </x14:dxf>
          </x14:cfRule>
          <xm:sqref>F10:G51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79FBD-4059-46A9-B150-07BA9A56203A}">
  <sheetPr>
    <tabColor rgb="FF00B050"/>
  </sheetPr>
  <dimension ref="B1:O37"/>
  <sheetViews>
    <sheetView view="pageLayout" topLeftCell="A37" zoomScaleNormal="125" zoomScaleSheetLayoutView="100" workbookViewId="0">
      <selection activeCell="F60" sqref="F60"/>
    </sheetView>
  </sheetViews>
  <sheetFormatPr defaultColWidth="8.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5.5546875" style="1" customWidth="1"/>
    <col min="7" max="7" width="15.5546875" style="5" customWidth="1"/>
    <col min="8" max="8" width="0.88671875" style="5" customWidth="1"/>
    <col min="9" max="10" width="8.88671875" style="1"/>
    <col min="11" max="11" width="10.6640625" style="1" bestFit="1" customWidth="1"/>
    <col min="12" max="16384" width="8.88671875" style="1"/>
  </cols>
  <sheetData>
    <row r="1" spans="2:15" x14ac:dyDescent="0.25">
      <c r="G1" s="159">
        <f>MAX(G9:G418)</f>
        <v>0</v>
      </c>
      <c r="I1" s="402"/>
      <c r="J1" s="402"/>
      <c r="K1" s="402"/>
      <c r="L1" s="402"/>
      <c r="M1" s="402"/>
      <c r="N1" s="402"/>
      <c r="O1" s="402"/>
    </row>
    <row r="2" spans="2:15" x14ac:dyDescent="0.25">
      <c r="B2" s="2" t="str">
        <f>Client1</f>
        <v>Province of KwaZulu-Natal</v>
      </c>
      <c r="E2" s="496" t="str">
        <f>"Contract No. "&amp;ContractNo</f>
        <v>Contract No. ZNB01208/00000/00/PMC/INF/21/T</v>
      </c>
      <c r="F2" s="496"/>
      <c r="G2" s="496"/>
      <c r="I2" s="402"/>
      <c r="J2" s="416"/>
      <c r="K2" s="416"/>
      <c r="L2" s="416"/>
      <c r="M2" s="417"/>
      <c r="N2" s="402"/>
      <c r="O2" s="402"/>
    </row>
    <row r="3" spans="2:15" x14ac:dyDescent="0.25">
      <c r="B3" s="88" t="str">
        <f>Client2</f>
        <v>Department of Transport</v>
      </c>
      <c r="I3" s="402"/>
      <c r="J3" s="402"/>
      <c r="K3" s="402"/>
      <c r="L3" s="402"/>
      <c r="M3" s="402"/>
      <c r="N3" s="402"/>
      <c r="O3" s="402"/>
    </row>
    <row r="4" spans="2:15" x14ac:dyDescent="0.25">
      <c r="B4" s="3"/>
      <c r="I4" s="402"/>
      <c r="J4" s="402"/>
      <c r="K4" s="402"/>
      <c r="L4" s="402"/>
      <c r="M4" s="402"/>
      <c r="N4" s="402"/>
      <c r="O4" s="402"/>
    </row>
    <row r="5" spans="2:15" ht="12.75" customHeight="1" x14ac:dyDescent="0.25">
      <c r="B5" s="493" t="s">
        <v>8</v>
      </c>
      <c r="C5" s="494"/>
      <c r="D5" s="494"/>
      <c r="E5" s="494"/>
      <c r="F5" s="494"/>
      <c r="G5" s="490" t="str">
        <f>"CHAPTER "&amp;B11</f>
        <v>CHAPTER C11.6</v>
      </c>
      <c r="H5" s="318"/>
      <c r="I5" s="402"/>
      <c r="J5" s="402"/>
      <c r="K5" s="402"/>
      <c r="L5" s="402"/>
      <c r="M5" s="402"/>
      <c r="N5" s="402"/>
      <c r="O5" s="402"/>
    </row>
    <row r="6" spans="2:15" ht="7.5" customHeight="1" x14ac:dyDescent="0.25">
      <c r="B6" s="486" t="str">
        <f>ContractDescription</f>
        <v>PROVISION OF ROUTINE AND SAFETY MAINTENANCE ON VARIOUS ROADS WITHIN THE LOTHENI ZONE - VULINDLELA AREA OFFICE</v>
      </c>
      <c r="C6" s="487"/>
      <c r="D6" s="487"/>
      <c r="E6" s="487"/>
      <c r="F6" s="487"/>
      <c r="G6" s="491"/>
      <c r="H6" s="112"/>
      <c r="I6" s="402"/>
      <c r="J6" s="402"/>
      <c r="K6" s="402"/>
      <c r="L6" s="402"/>
      <c r="M6" s="402"/>
      <c r="N6" s="402"/>
      <c r="O6" s="402"/>
    </row>
    <row r="7" spans="2:15" ht="12.75" customHeight="1" x14ac:dyDescent="0.25">
      <c r="B7" s="486"/>
      <c r="C7" s="487"/>
      <c r="D7" s="487"/>
      <c r="E7" s="487"/>
      <c r="F7" s="487"/>
      <c r="G7" s="491"/>
      <c r="H7" s="112"/>
      <c r="I7" s="402"/>
      <c r="J7" s="402"/>
      <c r="K7" s="402"/>
      <c r="L7" s="402"/>
      <c r="M7" s="402"/>
      <c r="N7" s="402"/>
      <c r="O7" s="402"/>
    </row>
    <row r="8" spans="2:15" s="9" customFormat="1" ht="7.5" customHeight="1" x14ac:dyDescent="0.25">
      <c r="B8" s="488"/>
      <c r="C8" s="489"/>
      <c r="D8" s="489"/>
      <c r="E8" s="489"/>
      <c r="F8" s="489"/>
      <c r="G8" s="492"/>
      <c r="H8" s="319"/>
      <c r="I8" s="427"/>
      <c r="J8" s="402"/>
      <c r="K8" s="402"/>
      <c r="L8" s="402"/>
      <c r="M8" s="402"/>
      <c r="N8" s="427"/>
      <c r="O8" s="427"/>
    </row>
    <row r="9" spans="2:15" s="9" customFormat="1" ht="24.9" customHeight="1" x14ac:dyDescent="0.25">
      <c r="B9" s="10" t="s">
        <v>0</v>
      </c>
      <c r="C9" s="11" t="s">
        <v>1</v>
      </c>
      <c r="D9" s="11" t="s">
        <v>2</v>
      </c>
      <c r="E9" s="11" t="s">
        <v>3</v>
      </c>
      <c r="F9" s="11" t="s">
        <v>4</v>
      </c>
      <c r="G9" s="11" t="s">
        <v>5</v>
      </c>
      <c r="H9" s="319"/>
      <c r="I9" s="427"/>
      <c r="J9" s="418"/>
      <c r="K9" s="418"/>
      <c r="L9" s="418"/>
      <c r="M9" s="418"/>
      <c r="N9" s="427"/>
      <c r="O9" s="427"/>
    </row>
    <row r="10" spans="2:15" x14ac:dyDescent="0.25">
      <c r="B10" s="42"/>
      <c r="C10" s="14"/>
      <c r="D10" s="15"/>
      <c r="E10" s="15"/>
      <c r="F10" s="16"/>
      <c r="G10" s="23" t="str">
        <f>IF(D10="","",E10*F10)</f>
        <v/>
      </c>
      <c r="H10" s="18"/>
      <c r="I10" s="402"/>
      <c r="J10" s="419"/>
      <c r="K10" s="419"/>
      <c r="L10" s="419"/>
      <c r="M10" s="419"/>
      <c r="N10" s="402"/>
      <c r="O10" s="402"/>
    </row>
    <row r="11" spans="2:15" x14ac:dyDescent="0.25">
      <c r="B11" s="40" t="s">
        <v>195</v>
      </c>
      <c r="C11" s="20" t="s">
        <v>194</v>
      </c>
      <c r="D11" s="15"/>
      <c r="E11" s="15"/>
      <c r="F11" s="16"/>
      <c r="G11" s="23" t="str">
        <f>IF(D11="","",E11*F11)</f>
        <v/>
      </c>
      <c r="H11" s="18"/>
      <c r="I11" s="402"/>
      <c r="J11" s="420"/>
      <c r="K11" s="420"/>
      <c r="L11" s="420"/>
      <c r="M11" s="420"/>
      <c r="N11" s="402"/>
      <c r="O11" s="402"/>
    </row>
    <row r="12" spans="2:15" x14ac:dyDescent="0.25">
      <c r="B12" s="42"/>
      <c r="C12" s="14"/>
      <c r="D12" s="15"/>
      <c r="E12" s="15"/>
      <c r="F12" s="16"/>
      <c r="G12" s="23" t="str">
        <f>IF(D12="","",E12*F12)</f>
        <v/>
      </c>
      <c r="H12" s="18"/>
      <c r="I12" s="402"/>
      <c r="J12" s="420"/>
      <c r="K12" s="420"/>
      <c r="L12" s="420"/>
      <c r="M12" s="420"/>
      <c r="N12" s="402"/>
      <c r="O12" s="402"/>
    </row>
    <row r="13" spans="2:15" ht="52.8" x14ac:dyDescent="0.25">
      <c r="B13" s="47" t="s">
        <v>193</v>
      </c>
      <c r="C13" s="14" t="s">
        <v>192</v>
      </c>
      <c r="D13" s="15"/>
      <c r="E13" s="15"/>
      <c r="F13" s="16"/>
      <c r="G13" s="23" t="str">
        <f>IF(D13="","",E13*F13)</f>
        <v/>
      </c>
      <c r="H13" s="18"/>
      <c r="I13" s="402"/>
      <c r="J13" s="421"/>
      <c r="K13" s="402"/>
      <c r="L13" s="421"/>
      <c r="M13" s="421"/>
      <c r="N13" s="402"/>
      <c r="O13" s="402"/>
    </row>
    <row r="14" spans="2:15" x14ac:dyDescent="0.25">
      <c r="B14" s="47"/>
      <c r="C14" s="14"/>
      <c r="D14" s="15"/>
      <c r="E14" s="15"/>
      <c r="F14" s="406"/>
      <c r="G14" s="407"/>
      <c r="H14" s="18"/>
      <c r="I14" s="402"/>
      <c r="J14" s="420"/>
      <c r="K14" s="402"/>
      <c r="L14" s="420"/>
      <c r="M14" s="420"/>
      <c r="N14" s="402"/>
      <c r="O14" s="402"/>
    </row>
    <row r="15" spans="2:15" x14ac:dyDescent="0.25">
      <c r="B15" s="42" t="s">
        <v>191</v>
      </c>
      <c r="C15" s="14" t="s">
        <v>190</v>
      </c>
      <c r="D15" s="21"/>
      <c r="E15" s="24"/>
      <c r="F15" s="406"/>
      <c r="G15" s="407"/>
      <c r="H15" s="18"/>
      <c r="I15" s="402"/>
      <c r="J15" s="420"/>
      <c r="K15" s="402"/>
      <c r="L15" s="420"/>
      <c r="M15" s="420"/>
      <c r="N15" s="402"/>
      <c r="O15" s="402"/>
    </row>
    <row r="16" spans="2:15" x14ac:dyDescent="0.25">
      <c r="B16" s="47"/>
      <c r="C16" s="14"/>
      <c r="D16" s="15"/>
      <c r="E16" s="15"/>
      <c r="F16" s="406"/>
      <c r="G16" s="407"/>
      <c r="H16" s="18"/>
      <c r="I16" s="402"/>
      <c r="J16" s="420"/>
      <c r="K16" s="402"/>
      <c r="L16" s="420"/>
      <c r="M16" s="420"/>
      <c r="N16" s="402"/>
      <c r="O16" s="402"/>
    </row>
    <row r="17" spans="2:15" ht="39.6" x14ac:dyDescent="0.25">
      <c r="B17" s="42" t="s">
        <v>34</v>
      </c>
      <c r="C17" s="14" t="s">
        <v>299</v>
      </c>
      <c r="D17" s="21" t="s">
        <v>33</v>
      </c>
      <c r="E17" s="15">
        <v>50</v>
      </c>
      <c r="F17" s="406"/>
      <c r="G17" s="407"/>
      <c r="H17" s="18"/>
      <c r="I17" s="402"/>
      <c r="J17" s="423"/>
      <c r="K17" s="402"/>
      <c r="L17" s="420"/>
      <c r="M17" s="420"/>
      <c r="N17" s="402"/>
      <c r="O17" s="402"/>
    </row>
    <row r="18" spans="2:15" x14ac:dyDescent="0.25">
      <c r="B18" s="47"/>
      <c r="C18" s="14"/>
      <c r="D18" s="15"/>
      <c r="E18" s="15"/>
      <c r="F18" s="406"/>
      <c r="G18" s="407"/>
      <c r="H18" s="18"/>
      <c r="I18" s="402"/>
      <c r="J18" s="420"/>
      <c r="K18" s="402"/>
      <c r="L18" s="420"/>
      <c r="M18" s="420"/>
      <c r="N18" s="402"/>
      <c r="O18" s="402"/>
    </row>
    <row r="19" spans="2:15" x14ac:dyDescent="0.25">
      <c r="B19" s="42" t="s">
        <v>189</v>
      </c>
      <c r="C19" s="26" t="s">
        <v>188</v>
      </c>
      <c r="D19" s="15"/>
      <c r="E19" s="15"/>
      <c r="F19" s="406"/>
      <c r="G19" s="407"/>
      <c r="I19" s="402"/>
      <c r="J19" s="420"/>
      <c r="K19" s="402"/>
      <c r="L19" s="420"/>
      <c r="M19" s="420"/>
      <c r="N19" s="402"/>
      <c r="O19" s="402"/>
    </row>
    <row r="20" spans="2:15" x14ac:dyDescent="0.25">
      <c r="B20" s="42"/>
      <c r="C20" s="14"/>
      <c r="D20" s="15"/>
      <c r="E20" s="15"/>
      <c r="F20" s="406"/>
      <c r="G20" s="407"/>
      <c r="I20" s="402"/>
      <c r="J20" s="420"/>
      <c r="K20" s="402"/>
      <c r="L20" s="420"/>
      <c r="M20" s="420"/>
      <c r="N20" s="402"/>
      <c r="O20" s="402"/>
    </row>
    <row r="21" spans="2:15" ht="39.6" x14ac:dyDescent="0.25">
      <c r="B21" s="47" t="s">
        <v>34</v>
      </c>
      <c r="C21" s="14" t="s">
        <v>299</v>
      </c>
      <c r="D21" s="21" t="s">
        <v>33</v>
      </c>
      <c r="E21" s="15">
        <v>25</v>
      </c>
      <c r="F21" s="406"/>
      <c r="G21" s="407"/>
      <c r="I21" s="402"/>
      <c r="J21" s="423"/>
      <c r="K21" s="402"/>
      <c r="L21" s="420"/>
      <c r="M21" s="420"/>
      <c r="N21" s="402"/>
      <c r="O21" s="402"/>
    </row>
    <row r="22" spans="2:15" x14ac:dyDescent="0.25">
      <c r="B22" s="47"/>
      <c r="C22" s="14"/>
      <c r="D22" s="15"/>
      <c r="E22" s="24"/>
      <c r="F22" s="406"/>
      <c r="G22" s="407"/>
      <c r="I22" s="402"/>
      <c r="J22" s="420"/>
      <c r="K22" s="402"/>
      <c r="L22" s="420"/>
      <c r="M22" s="420"/>
      <c r="N22" s="402"/>
      <c r="O22" s="402"/>
    </row>
    <row r="23" spans="2:15" s="5" customFormat="1" ht="37.5" customHeight="1" x14ac:dyDescent="0.25">
      <c r="B23" s="42" t="s">
        <v>187</v>
      </c>
      <c r="C23" s="14" t="s">
        <v>186</v>
      </c>
      <c r="D23" s="21"/>
      <c r="E23" s="15"/>
      <c r="F23" s="406"/>
      <c r="G23" s="407"/>
      <c r="I23" s="458"/>
      <c r="J23" s="420"/>
      <c r="K23" s="402"/>
      <c r="L23" s="420"/>
      <c r="M23" s="420"/>
      <c r="N23" s="458"/>
      <c r="O23" s="458"/>
    </row>
    <row r="24" spans="2:15" s="5" customFormat="1" x14ac:dyDescent="0.25">
      <c r="B24" s="47"/>
      <c r="C24" s="14"/>
      <c r="D24" s="15"/>
      <c r="E24" s="15"/>
      <c r="F24" s="406"/>
      <c r="G24" s="407"/>
      <c r="I24" s="458"/>
      <c r="J24" s="420"/>
      <c r="K24" s="402"/>
      <c r="L24" s="420"/>
      <c r="M24" s="420"/>
      <c r="N24" s="458"/>
      <c r="O24" s="458"/>
    </row>
    <row r="25" spans="2:15" s="5" customFormat="1" ht="22.8" x14ac:dyDescent="0.25">
      <c r="B25" s="42" t="s">
        <v>185</v>
      </c>
      <c r="C25" s="150" t="s">
        <v>184</v>
      </c>
      <c r="D25" s="151" t="s">
        <v>166</v>
      </c>
      <c r="E25" s="183">
        <v>15</v>
      </c>
      <c r="F25" s="406"/>
      <c r="G25" s="407"/>
      <c r="I25" s="458"/>
      <c r="J25" s="423"/>
      <c r="K25" s="402"/>
      <c r="L25" s="420"/>
      <c r="M25" s="420"/>
      <c r="N25" s="458"/>
      <c r="O25" s="458"/>
    </row>
    <row r="26" spans="2:15" s="5" customFormat="1" x14ac:dyDescent="0.25">
      <c r="B26" s="42"/>
      <c r="C26" s="150"/>
      <c r="D26" s="151"/>
      <c r="E26" s="183"/>
      <c r="F26" s="406"/>
      <c r="G26" s="407"/>
      <c r="I26" s="458"/>
      <c r="J26" s="420"/>
      <c r="K26" s="402"/>
      <c r="L26" s="420"/>
      <c r="M26" s="420"/>
      <c r="N26" s="458"/>
      <c r="O26" s="458"/>
    </row>
    <row r="27" spans="2:15" s="5" customFormat="1" x14ac:dyDescent="0.25">
      <c r="B27" s="42" t="s">
        <v>183</v>
      </c>
      <c r="C27" s="150" t="s">
        <v>182</v>
      </c>
      <c r="D27" s="151" t="s">
        <v>166</v>
      </c>
      <c r="E27" s="15">
        <v>5</v>
      </c>
      <c r="F27" s="406"/>
      <c r="G27" s="407"/>
      <c r="I27" s="458"/>
      <c r="J27" s="423"/>
      <c r="K27" s="402"/>
      <c r="L27" s="420"/>
      <c r="M27" s="420"/>
      <c r="N27" s="458"/>
      <c r="O27" s="458"/>
    </row>
    <row r="28" spans="2:15" s="5" customFormat="1" x14ac:dyDescent="0.25">
      <c r="B28" s="42"/>
      <c r="C28" s="14"/>
      <c r="D28" s="21"/>
      <c r="E28" s="15"/>
      <c r="F28" s="406"/>
      <c r="G28" s="407"/>
      <c r="I28" s="458"/>
      <c r="J28" s="420"/>
      <c r="K28" s="402"/>
      <c r="L28" s="420"/>
      <c r="M28" s="420"/>
      <c r="N28" s="458"/>
      <c r="O28" s="458"/>
    </row>
    <row r="29" spans="2:15" s="5" customFormat="1" x14ac:dyDescent="0.25">
      <c r="B29" s="47"/>
      <c r="C29" s="14"/>
      <c r="D29" s="15"/>
      <c r="E29" s="15"/>
      <c r="F29" s="406"/>
      <c r="G29" s="407"/>
      <c r="I29" s="458"/>
      <c r="J29" s="420"/>
      <c r="K29" s="402"/>
      <c r="L29" s="420"/>
      <c r="M29" s="420"/>
      <c r="N29" s="458"/>
      <c r="O29" s="458"/>
    </row>
    <row r="30" spans="2:15" s="5" customFormat="1" x14ac:dyDescent="0.25">
      <c r="B30" s="42"/>
      <c r="C30" s="14"/>
      <c r="D30" s="21"/>
      <c r="E30" s="49"/>
      <c r="F30" s="406"/>
      <c r="G30" s="407"/>
      <c r="I30" s="458"/>
      <c r="J30" s="459"/>
      <c r="K30" s="402"/>
      <c r="L30" s="420"/>
      <c r="M30" s="420"/>
      <c r="N30" s="458"/>
      <c r="O30" s="458"/>
    </row>
    <row r="31" spans="2:15" s="5" customFormat="1" x14ac:dyDescent="0.25">
      <c r="B31" s="42"/>
      <c r="C31" s="14"/>
      <c r="D31" s="152"/>
      <c r="E31" s="153"/>
      <c r="F31" s="406"/>
      <c r="G31" s="407"/>
      <c r="I31" s="458"/>
      <c r="J31" s="420"/>
      <c r="K31" s="402"/>
      <c r="L31" s="420"/>
      <c r="M31" s="420"/>
      <c r="N31" s="458"/>
      <c r="O31" s="458"/>
    </row>
    <row r="32" spans="2:15" s="5" customFormat="1" x14ac:dyDescent="0.25">
      <c r="B32" s="42"/>
      <c r="C32" s="14"/>
      <c r="D32" s="152"/>
      <c r="E32" s="153"/>
      <c r="F32" s="406"/>
      <c r="G32" s="407"/>
      <c r="I32" s="458"/>
      <c r="J32" s="420"/>
      <c r="K32" s="402"/>
      <c r="L32" s="420"/>
      <c r="M32" s="420"/>
      <c r="N32" s="458"/>
      <c r="O32" s="458"/>
    </row>
    <row r="33" spans="2:15" s="5" customFormat="1" x14ac:dyDescent="0.25">
      <c r="B33" s="42"/>
      <c r="C33" s="14"/>
      <c r="D33" s="152"/>
      <c r="E33" s="153"/>
      <c r="F33" s="406"/>
      <c r="G33" s="407"/>
      <c r="I33" s="458"/>
      <c r="J33" s="420"/>
      <c r="K33" s="402"/>
      <c r="L33" s="420"/>
      <c r="M33" s="420"/>
      <c r="N33" s="458"/>
      <c r="O33" s="458"/>
    </row>
    <row r="34" spans="2:15" s="27" customFormat="1" ht="19.5" customHeight="1" x14ac:dyDescent="0.25">
      <c r="B34" s="99" t="str">
        <f>$B$11</f>
        <v>C11.6</v>
      </c>
      <c r="C34" s="29" t="str">
        <f>"TOTAL CARRIED FORWARD"&amp;IF(G34=G$1," TO SUMMARY (Page C"&amp;Page_A&amp;")","")</f>
        <v>TOTAL CARRIED FORWARD TO SUMMARY (Page C50)</v>
      </c>
      <c r="D34" s="30"/>
      <c r="E34" s="278"/>
      <c r="F34" s="410"/>
      <c r="G34" s="411"/>
      <c r="H34" s="32"/>
      <c r="I34" s="458"/>
      <c r="J34" s="420"/>
      <c r="K34" s="402"/>
      <c r="L34" s="420"/>
      <c r="M34" s="420"/>
      <c r="N34" s="424"/>
      <c r="O34" s="424"/>
    </row>
    <row r="35" spans="2:15" x14ac:dyDescent="0.25">
      <c r="I35" s="402"/>
      <c r="J35" s="402"/>
      <c r="K35" s="402"/>
      <c r="L35" s="402"/>
      <c r="M35" s="402"/>
      <c r="N35" s="402"/>
      <c r="O35" s="402"/>
    </row>
    <row r="36" spans="2:15" x14ac:dyDescent="0.25">
      <c r="I36" s="402"/>
      <c r="J36" s="402"/>
      <c r="K36" s="402"/>
      <c r="L36" s="402"/>
      <c r="M36" s="402"/>
      <c r="N36" s="402"/>
      <c r="O36" s="402"/>
    </row>
    <row r="37" spans="2:15" x14ac:dyDescent="0.25">
      <c r="I37" s="402"/>
      <c r="J37" s="402"/>
      <c r="K37" s="402"/>
      <c r="L37" s="402"/>
      <c r="M37" s="402"/>
      <c r="N37" s="402"/>
      <c r="O37" s="40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151" fitToHeight="0"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3AC4C8D8-2253-4D37-90DF-96292F8F43D7}">
            <xm:f>AND(Information!$C$8=FALSE,$D10&lt;&gt;"P C Sum",$D10&lt;&gt;"PC Sum",$D10&lt;&gt;"P Sum",$D10&lt;&gt;"Prov Sum")</xm:f>
            <x14:dxf>
              <font>
                <strike val="0"/>
                <color theme="0"/>
              </font>
              <numFmt numFmtId="4" formatCode="#,##0.00"/>
            </x14:dxf>
          </x14:cfRule>
          <xm:sqref>F10:G33</xm:sqref>
        </x14:conditionalFormatting>
        <x14:conditionalFormatting xmlns:xm="http://schemas.microsoft.com/office/excel/2006/main">
          <x14:cfRule type="expression" priority="3" id="{9D12E7B1-4C54-454C-97C4-510D98A61D85}">
            <xm:f>AND(Information!$C$8=FALSE,$D34&lt;&gt;"P C Sum",$D34&lt;&gt;"PC Sum",$D34&lt;&gt;"P Sum",$D34&lt;&gt;"Prov Sum")</xm:f>
            <x14:dxf>
              <font>
                <strike val="0"/>
                <color theme="0"/>
              </font>
              <numFmt numFmtId="4" formatCode="#,##0.00"/>
            </x14:dxf>
          </x14:cfRule>
          <xm:sqref>G34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6961-954C-4769-8C46-880ADACE49B3}">
  <sheetPr>
    <tabColor rgb="FF00B050"/>
  </sheetPr>
  <dimension ref="B1:O74"/>
  <sheetViews>
    <sheetView view="pageLayout" zoomScaleNormal="125" zoomScaleSheetLayoutView="100" workbookViewId="0">
      <selection activeCell="E70" sqref="E70"/>
    </sheetView>
  </sheetViews>
  <sheetFormatPr defaultColWidth="8.88671875" defaultRowHeight="13.2" x14ac:dyDescent="0.25"/>
  <cols>
    <col min="1" max="1" width="0.88671875" style="62" customWidth="1"/>
    <col min="2" max="2" width="11.5546875" style="66" customWidth="1"/>
    <col min="3" max="3" width="45.5546875" style="65" customWidth="1"/>
    <col min="4" max="4" width="13.5546875" style="111" customWidth="1"/>
    <col min="5" max="5" width="15.5546875" style="111" customWidth="1"/>
    <col min="6" max="6" width="15.5546875" style="62" customWidth="1"/>
    <col min="7" max="7" width="15.5546875" style="63" customWidth="1"/>
    <col min="8" max="8" width="0.88671875" style="63" customWidth="1"/>
    <col min="9" max="10" width="8.88671875" style="62"/>
    <col min="11" max="11" width="10.109375" style="62" bestFit="1" customWidth="1"/>
    <col min="12" max="16384" width="8.88671875" style="62"/>
  </cols>
  <sheetData>
    <row r="1" spans="2:15" x14ac:dyDescent="0.25">
      <c r="G1" s="301">
        <f>MAX(G9:G500)</f>
        <v>0</v>
      </c>
    </row>
    <row r="2" spans="2:15" x14ac:dyDescent="0.25">
      <c r="B2" s="2" t="str">
        <f>Client1</f>
        <v>Province of KwaZulu-Natal</v>
      </c>
      <c r="E2" s="496" t="str">
        <f>"Contract No. "&amp;ContractNo</f>
        <v>Contract No. ZNB01208/00000/00/PMC/INF/21/T</v>
      </c>
      <c r="F2" s="496"/>
      <c r="G2" s="496"/>
      <c r="I2" s="460"/>
      <c r="J2" s="461"/>
      <c r="K2" s="461"/>
      <c r="L2" s="461"/>
      <c r="M2" s="276"/>
      <c r="N2" s="460"/>
      <c r="O2" s="460"/>
    </row>
    <row r="3" spans="2:15" x14ac:dyDescent="0.25">
      <c r="B3" s="88" t="str">
        <f>Client2</f>
        <v>Department of Transport</v>
      </c>
      <c r="I3" s="460"/>
      <c r="J3" s="460"/>
      <c r="K3" s="460"/>
      <c r="L3" s="460"/>
      <c r="M3" s="460"/>
      <c r="N3" s="460"/>
      <c r="O3" s="460"/>
    </row>
    <row r="4" spans="2:15" x14ac:dyDescent="0.25">
      <c r="B4" s="65"/>
      <c r="I4" s="460"/>
      <c r="J4" s="460"/>
      <c r="K4" s="460"/>
      <c r="L4" s="460"/>
      <c r="M4" s="460"/>
      <c r="N4" s="460"/>
      <c r="O4" s="460"/>
    </row>
    <row r="5" spans="2:15" ht="12.75" customHeight="1" x14ac:dyDescent="0.25">
      <c r="B5" s="493" t="s">
        <v>196</v>
      </c>
      <c r="C5" s="494"/>
      <c r="D5" s="494"/>
      <c r="E5" s="494"/>
      <c r="F5" s="494"/>
      <c r="G5" s="517" t="str">
        <f>"CHAPTER "&amp;B11</f>
        <v>CHAPTER C11.9</v>
      </c>
      <c r="H5" s="297"/>
      <c r="I5" s="460"/>
      <c r="J5" s="460"/>
      <c r="K5" s="460"/>
      <c r="L5" s="460"/>
      <c r="M5" s="460"/>
      <c r="N5" s="460"/>
      <c r="O5" s="460"/>
    </row>
    <row r="6" spans="2:15" ht="7.5" customHeight="1" x14ac:dyDescent="0.25">
      <c r="B6" s="486" t="str">
        <f>ContractDescription</f>
        <v>PROVISION OF ROUTINE AND SAFETY MAINTENANCE ON VARIOUS ROADS WITHIN THE LOTHENI ZONE - VULINDLELA AREA OFFICE</v>
      </c>
      <c r="C6" s="500"/>
      <c r="D6" s="500"/>
      <c r="E6" s="500"/>
      <c r="F6" s="500"/>
      <c r="G6" s="518"/>
      <c r="H6" s="112"/>
      <c r="I6" s="460"/>
      <c r="J6" s="460"/>
      <c r="K6" s="460"/>
      <c r="L6" s="460"/>
      <c r="M6" s="460"/>
      <c r="N6" s="460"/>
      <c r="O6" s="460"/>
    </row>
    <row r="7" spans="2:15" ht="12.75" customHeight="1" x14ac:dyDescent="0.25">
      <c r="B7" s="486"/>
      <c r="C7" s="500"/>
      <c r="D7" s="500"/>
      <c r="E7" s="500"/>
      <c r="F7" s="500"/>
      <c r="G7" s="518"/>
      <c r="H7" s="112"/>
      <c r="I7" s="460"/>
      <c r="J7" s="460"/>
      <c r="K7" s="460"/>
      <c r="L7" s="460"/>
      <c r="M7" s="460"/>
      <c r="N7" s="460"/>
      <c r="O7" s="460"/>
    </row>
    <row r="8" spans="2:15" s="9" customFormat="1" ht="7.5" customHeight="1" x14ac:dyDescent="0.25">
      <c r="B8" s="488"/>
      <c r="C8" s="489"/>
      <c r="D8" s="489"/>
      <c r="E8" s="489"/>
      <c r="F8" s="489"/>
      <c r="G8" s="519"/>
      <c r="H8" s="298"/>
      <c r="I8" s="412"/>
      <c r="J8" s="460"/>
      <c r="K8" s="460"/>
      <c r="L8" s="460"/>
      <c r="M8" s="460"/>
      <c r="N8" s="412"/>
      <c r="O8" s="412"/>
    </row>
    <row r="9" spans="2:15" s="9" customFormat="1" ht="24.9" customHeight="1" x14ac:dyDescent="0.25">
      <c r="B9" s="10" t="s">
        <v>0</v>
      </c>
      <c r="C9" s="11" t="s">
        <v>1</v>
      </c>
      <c r="D9" s="11" t="s">
        <v>2</v>
      </c>
      <c r="E9" s="11" t="s">
        <v>3</v>
      </c>
      <c r="F9" s="11" t="s">
        <v>4</v>
      </c>
      <c r="G9" s="11" t="s">
        <v>5</v>
      </c>
      <c r="H9" s="298"/>
      <c r="I9" s="412"/>
      <c r="J9" s="397"/>
      <c r="K9" s="397"/>
      <c r="L9" s="397"/>
      <c r="M9" s="397"/>
      <c r="N9" s="412"/>
      <c r="O9" s="412"/>
    </row>
    <row r="10" spans="2:15" x14ac:dyDescent="0.25">
      <c r="B10" s="158"/>
      <c r="C10" s="155"/>
      <c r="D10" s="72"/>
      <c r="E10" s="72"/>
      <c r="F10" s="73"/>
      <c r="G10" s="23" t="str">
        <f t="shared" ref="G10:G13" si="0">IF(D10="","",E10*F10)</f>
        <v/>
      </c>
      <c r="H10" s="18"/>
      <c r="I10" s="460"/>
      <c r="J10" s="462"/>
      <c r="K10" s="462"/>
      <c r="L10" s="462"/>
      <c r="M10" s="462"/>
      <c r="N10" s="460"/>
      <c r="O10" s="460"/>
    </row>
    <row r="11" spans="2:15" ht="26.4" x14ac:dyDescent="0.25">
      <c r="B11" s="53" t="s">
        <v>202</v>
      </c>
      <c r="C11" s="20" t="s">
        <v>201</v>
      </c>
      <c r="D11" s="72"/>
      <c r="E11" s="72"/>
      <c r="F11" s="16"/>
      <c r="G11" s="23" t="str">
        <f t="shared" si="0"/>
        <v/>
      </c>
      <c r="H11" s="18"/>
      <c r="I11" s="460"/>
      <c r="J11" s="463"/>
      <c r="K11" s="463"/>
      <c r="L11" s="463"/>
      <c r="M11" s="463"/>
      <c r="N11" s="460"/>
      <c r="O11" s="460"/>
    </row>
    <row r="12" spans="2:15" x14ac:dyDescent="0.25">
      <c r="B12" s="102"/>
      <c r="C12" s="155"/>
      <c r="D12" s="72"/>
      <c r="E12" s="72"/>
      <c r="F12" s="16"/>
      <c r="G12" s="23" t="str">
        <f t="shared" si="0"/>
        <v/>
      </c>
      <c r="H12" s="18"/>
      <c r="I12" s="460"/>
      <c r="J12" s="463"/>
      <c r="K12" s="463"/>
      <c r="L12" s="463"/>
      <c r="M12" s="463"/>
      <c r="N12" s="460"/>
      <c r="O12" s="460"/>
    </row>
    <row r="13" spans="2:15" x14ac:dyDescent="0.25">
      <c r="B13" s="286" t="s">
        <v>200</v>
      </c>
      <c r="C13" s="155" t="s">
        <v>199</v>
      </c>
      <c r="D13" s="72"/>
      <c r="E13" s="72"/>
      <c r="F13" s="16"/>
      <c r="G13" s="23" t="str">
        <f t="shared" si="0"/>
        <v/>
      </c>
      <c r="H13" s="18"/>
      <c r="I13" s="460"/>
      <c r="J13" s="415"/>
      <c r="K13" s="460"/>
      <c r="L13" s="415"/>
      <c r="M13" s="415"/>
      <c r="N13" s="460"/>
      <c r="O13" s="460"/>
    </row>
    <row r="14" spans="2:15" x14ac:dyDescent="0.25">
      <c r="B14" s="286"/>
      <c r="C14" s="155"/>
      <c r="D14" s="72"/>
      <c r="E14" s="24"/>
      <c r="F14" s="16"/>
      <c r="G14" s="23"/>
      <c r="H14" s="18"/>
      <c r="I14" s="460"/>
      <c r="J14" s="463"/>
      <c r="K14" s="460"/>
      <c r="L14" s="463"/>
      <c r="M14" s="463"/>
      <c r="N14" s="460"/>
      <c r="O14" s="460"/>
    </row>
    <row r="15" spans="2:15" x14ac:dyDescent="0.25">
      <c r="B15" s="102" t="s">
        <v>198</v>
      </c>
      <c r="C15" s="155" t="s">
        <v>197</v>
      </c>
      <c r="D15" s="67" t="s">
        <v>22</v>
      </c>
      <c r="E15" s="154">
        <v>10</v>
      </c>
      <c r="F15" s="406"/>
      <c r="G15" s="407"/>
      <c r="H15" s="18"/>
      <c r="I15" s="460"/>
      <c r="J15" s="463"/>
      <c r="K15" s="460"/>
      <c r="L15" s="463"/>
      <c r="M15" s="463"/>
      <c r="N15" s="460"/>
      <c r="O15" s="460"/>
    </row>
    <row r="16" spans="2:15" x14ac:dyDescent="0.25">
      <c r="B16" s="286"/>
      <c r="C16" s="155"/>
      <c r="D16" s="72"/>
      <c r="E16" s="24"/>
      <c r="F16" s="406"/>
      <c r="G16" s="407"/>
      <c r="H16" s="48"/>
      <c r="I16" s="460"/>
      <c r="J16" s="463"/>
      <c r="K16" s="460"/>
      <c r="L16" s="463"/>
      <c r="M16" s="463"/>
      <c r="N16" s="460"/>
      <c r="O16" s="460"/>
    </row>
    <row r="17" spans="2:15" x14ac:dyDescent="0.25">
      <c r="B17" s="102"/>
      <c r="C17" s="302"/>
      <c r="D17" s="67"/>
      <c r="E17" s="24"/>
      <c r="F17" s="406"/>
      <c r="G17" s="407"/>
      <c r="H17" s="306"/>
      <c r="I17" s="460"/>
      <c r="J17" s="463"/>
      <c r="K17" s="460"/>
      <c r="L17" s="463"/>
      <c r="M17" s="463"/>
      <c r="N17" s="460"/>
      <c r="O17" s="460"/>
    </row>
    <row r="18" spans="2:15" x14ac:dyDescent="0.25">
      <c r="B18" s="286"/>
      <c r="C18" s="303"/>
      <c r="D18" s="304"/>
      <c r="E18" s="24"/>
      <c r="F18" s="406"/>
      <c r="G18" s="407"/>
      <c r="H18" s="306"/>
      <c r="I18" s="460"/>
      <c r="J18" s="463"/>
      <c r="K18" s="460"/>
      <c r="L18" s="463"/>
      <c r="M18" s="463"/>
      <c r="N18" s="460"/>
      <c r="O18" s="460"/>
    </row>
    <row r="19" spans="2:15" x14ac:dyDescent="0.25">
      <c r="B19" s="102"/>
      <c r="C19" s="155"/>
      <c r="D19" s="67"/>
      <c r="E19" s="24"/>
      <c r="F19" s="406"/>
      <c r="G19" s="407"/>
      <c r="H19" s="306"/>
      <c r="I19" s="460"/>
      <c r="J19" s="463"/>
      <c r="K19" s="460"/>
      <c r="L19" s="463"/>
      <c r="M19" s="463"/>
      <c r="N19" s="460"/>
      <c r="O19" s="460"/>
    </row>
    <row r="20" spans="2:15" x14ac:dyDescent="0.25">
      <c r="B20" s="286"/>
      <c r="C20" s="303"/>
      <c r="D20" s="304"/>
      <c r="E20" s="24"/>
      <c r="F20" s="406"/>
      <c r="G20" s="407"/>
      <c r="H20" s="306"/>
      <c r="I20" s="460"/>
      <c r="J20" s="463"/>
      <c r="K20" s="460"/>
      <c r="L20" s="463"/>
      <c r="M20" s="463"/>
      <c r="N20" s="460"/>
      <c r="O20" s="460"/>
    </row>
    <row r="21" spans="2:15" x14ac:dyDescent="0.25">
      <c r="B21" s="102"/>
      <c r="C21" s="155"/>
      <c r="D21" s="67"/>
      <c r="E21" s="24"/>
      <c r="F21" s="406"/>
      <c r="G21" s="407"/>
      <c r="H21" s="306"/>
      <c r="I21" s="460"/>
      <c r="J21" s="463"/>
      <c r="K21" s="460"/>
      <c r="L21" s="463"/>
      <c r="M21" s="463"/>
      <c r="N21" s="460"/>
      <c r="O21" s="460"/>
    </row>
    <row r="22" spans="2:15" x14ac:dyDescent="0.25">
      <c r="B22" s="102"/>
      <c r="C22" s="155"/>
      <c r="D22" s="67"/>
      <c r="E22" s="24"/>
      <c r="F22" s="406"/>
      <c r="G22" s="407"/>
      <c r="H22" s="306"/>
      <c r="I22" s="460"/>
      <c r="J22" s="463"/>
      <c r="K22" s="460"/>
      <c r="L22" s="463"/>
      <c r="M22" s="463"/>
      <c r="N22" s="460"/>
      <c r="O22" s="460"/>
    </row>
    <row r="23" spans="2:15" x14ac:dyDescent="0.25">
      <c r="B23" s="102"/>
      <c r="C23" s="155"/>
      <c r="D23" s="67"/>
      <c r="E23" s="24"/>
      <c r="F23" s="406"/>
      <c r="G23" s="407"/>
      <c r="H23" s="306"/>
      <c r="I23" s="460"/>
      <c r="J23" s="463"/>
      <c r="K23" s="460"/>
      <c r="L23" s="463"/>
      <c r="M23" s="463"/>
      <c r="N23" s="460"/>
      <c r="O23" s="460"/>
    </row>
    <row r="24" spans="2:15" x14ac:dyDescent="0.25">
      <c r="B24" s="102"/>
      <c r="C24" s="155"/>
      <c r="D24" s="67"/>
      <c r="E24" s="24"/>
      <c r="F24" s="406"/>
      <c r="G24" s="407"/>
      <c r="H24" s="306"/>
      <c r="I24" s="460"/>
      <c r="J24" s="463"/>
      <c r="K24" s="460"/>
      <c r="L24" s="463"/>
      <c r="M24" s="463"/>
      <c r="N24" s="460"/>
      <c r="O24" s="460"/>
    </row>
    <row r="25" spans="2:15" x14ac:dyDescent="0.25">
      <c r="B25" s="102"/>
      <c r="C25" s="155"/>
      <c r="D25" s="67"/>
      <c r="E25" s="24"/>
      <c r="F25" s="406"/>
      <c r="G25" s="407"/>
      <c r="H25" s="306"/>
      <c r="I25" s="460"/>
      <c r="J25" s="463"/>
      <c r="K25" s="460"/>
      <c r="L25" s="463"/>
      <c r="M25" s="463"/>
      <c r="N25" s="460"/>
      <c r="O25" s="460"/>
    </row>
    <row r="26" spans="2:15" x14ac:dyDescent="0.25">
      <c r="B26" s="102"/>
      <c r="C26" s="155"/>
      <c r="D26" s="67"/>
      <c r="E26" s="24"/>
      <c r="F26" s="406"/>
      <c r="G26" s="407"/>
      <c r="H26" s="306"/>
      <c r="I26" s="460"/>
      <c r="J26" s="463"/>
      <c r="K26" s="460"/>
      <c r="L26" s="463"/>
      <c r="M26" s="463"/>
      <c r="N26" s="460"/>
      <c r="O26" s="460"/>
    </row>
    <row r="27" spans="2:15" x14ac:dyDescent="0.25">
      <c r="B27" s="102"/>
      <c r="C27" s="155"/>
      <c r="D27" s="67"/>
      <c r="E27" s="24"/>
      <c r="F27" s="406"/>
      <c r="G27" s="407"/>
      <c r="H27" s="306"/>
      <c r="I27" s="460"/>
      <c r="J27" s="463"/>
      <c r="K27" s="460"/>
      <c r="L27" s="463"/>
      <c r="M27" s="463"/>
      <c r="N27" s="460"/>
      <c r="O27" s="460"/>
    </row>
    <row r="28" spans="2:15" x14ac:dyDescent="0.25">
      <c r="B28" s="102"/>
      <c r="C28" s="155"/>
      <c r="D28" s="67"/>
      <c r="E28" s="24"/>
      <c r="F28" s="406"/>
      <c r="G28" s="407"/>
      <c r="H28" s="306"/>
      <c r="I28" s="460"/>
      <c r="J28" s="463"/>
      <c r="K28" s="460"/>
      <c r="L28" s="463"/>
      <c r="M28" s="463"/>
      <c r="N28" s="460"/>
      <c r="O28" s="460"/>
    </row>
    <row r="29" spans="2:15" x14ac:dyDescent="0.25">
      <c r="B29" s="102"/>
      <c r="C29" s="155"/>
      <c r="D29" s="67"/>
      <c r="E29" s="24"/>
      <c r="F29" s="406"/>
      <c r="G29" s="407"/>
      <c r="H29" s="306"/>
      <c r="I29" s="460"/>
      <c r="J29" s="463"/>
      <c r="K29" s="460"/>
      <c r="L29" s="463"/>
      <c r="M29" s="463"/>
      <c r="N29" s="460"/>
      <c r="O29" s="460"/>
    </row>
    <row r="30" spans="2:15" x14ac:dyDescent="0.25">
      <c r="B30" s="102"/>
      <c r="C30" s="155"/>
      <c r="D30" s="67"/>
      <c r="E30" s="24"/>
      <c r="F30" s="406"/>
      <c r="G30" s="407"/>
      <c r="H30" s="306"/>
      <c r="I30" s="460"/>
      <c r="J30" s="463"/>
      <c r="K30" s="460"/>
      <c r="L30" s="463"/>
      <c r="M30" s="463"/>
      <c r="N30" s="460"/>
      <c r="O30" s="460"/>
    </row>
    <row r="31" spans="2:15" x14ac:dyDescent="0.25">
      <c r="B31" s="102"/>
      <c r="C31" s="155"/>
      <c r="D31" s="67"/>
      <c r="E31" s="24"/>
      <c r="F31" s="406"/>
      <c r="G31" s="407"/>
      <c r="H31" s="306"/>
      <c r="I31" s="460"/>
      <c r="J31" s="463"/>
      <c r="K31" s="460"/>
      <c r="L31" s="463"/>
      <c r="M31" s="463"/>
      <c r="N31" s="460"/>
      <c r="O31" s="460"/>
    </row>
    <row r="32" spans="2:15" x14ac:dyDescent="0.25">
      <c r="B32" s="102"/>
      <c r="C32" s="155"/>
      <c r="D32" s="67"/>
      <c r="E32" s="24"/>
      <c r="F32" s="406"/>
      <c r="G32" s="407"/>
      <c r="H32" s="306"/>
      <c r="I32" s="460"/>
      <c r="J32" s="463"/>
      <c r="K32" s="460"/>
      <c r="L32" s="463"/>
      <c r="M32" s="463"/>
      <c r="N32" s="460"/>
      <c r="O32" s="460"/>
    </row>
    <row r="33" spans="2:15" x14ac:dyDescent="0.25">
      <c r="B33" s="102"/>
      <c r="C33" s="155"/>
      <c r="D33" s="67"/>
      <c r="E33" s="24"/>
      <c r="F33" s="406"/>
      <c r="G33" s="407"/>
      <c r="H33" s="306"/>
      <c r="I33" s="460"/>
      <c r="J33" s="463"/>
      <c r="K33" s="460"/>
      <c r="L33" s="463"/>
      <c r="M33" s="463"/>
      <c r="N33" s="460"/>
      <c r="O33" s="460"/>
    </row>
    <row r="34" spans="2:15" x14ac:dyDescent="0.25">
      <c r="B34" s="102"/>
      <c r="C34" s="155"/>
      <c r="D34" s="67"/>
      <c r="E34" s="24"/>
      <c r="F34" s="406"/>
      <c r="G34" s="407"/>
      <c r="H34" s="306"/>
      <c r="I34" s="460"/>
      <c r="J34" s="463"/>
      <c r="K34" s="460"/>
      <c r="L34" s="463"/>
      <c r="M34" s="463"/>
      <c r="N34" s="460"/>
      <c r="O34" s="460"/>
    </row>
    <row r="35" spans="2:15" x14ac:dyDescent="0.25">
      <c r="B35" s="102"/>
      <c r="C35" s="155"/>
      <c r="D35" s="67"/>
      <c r="E35" s="24"/>
      <c r="F35" s="406"/>
      <c r="G35" s="407"/>
      <c r="H35" s="306"/>
      <c r="I35" s="460"/>
      <c r="J35" s="463"/>
      <c r="K35" s="460"/>
      <c r="L35" s="463"/>
      <c r="M35" s="463"/>
      <c r="N35" s="460"/>
      <c r="O35" s="460"/>
    </row>
    <row r="36" spans="2:15" x14ac:dyDescent="0.25">
      <c r="B36" s="102"/>
      <c r="C36" s="155"/>
      <c r="D36" s="67"/>
      <c r="E36" s="24"/>
      <c r="F36" s="406"/>
      <c r="G36" s="407"/>
      <c r="H36" s="306"/>
      <c r="I36" s="460"/>
      <c r="J36" s="463"/>
      <c r="K36" s="460"/>
      <c r="L36" s="463"/>
      <c r="M36" s="463"/>
      <c r="N36" s="460"/>
      <c r="O36" s="460"/>
    </row>
    <row r="37" spans="2:15" x14ac:dyDescent="0.25">
      <c r="B37" s="102"/>
      <c r="C37" s="155"/>
      <c r="D37" s="67"/>
      <c r="E37" s="24"/>
      <c r="F37" s="406"/>
      <c r="G37" s="407"/>
      <c r="H37" s="306"/>
      <c r="I37" s="460"/>
      <c r="J37" s="463"/>
      <c r="K37" s="460"/>
      <c r="L37" s="463"/>
      <c r="M37" s="463"/>
      <c r="N37" s="460"/>
      <c r="O37" s="460"/>
    </row>
    <row r="38" spans="2:15" x14ac:dyDescent="0.25">
      <c r="B38" s="102"/>
      <c r="C38" s="155"/>
      <c r="D38" s="67"/>
      <c r="E38" s="24"/>
      <c r="F38" s="406"/>
      <c r="G38" s="407"/>
      <c r="H38" s="306"/>
      <c r="I38" s="460"/>
      <c r="J38" s="463"/>
      <c r="K38" s="460"/>
      <c r="L38" s="463"/>
      <c r="M38" s="463"/>
      <c r="N38" s="460"/>
      <c r="O38" s="460"/>
    </row>
    <row r="39" spans="2:15" x14ac:dyDescent="0.25">
      <c r="B39" s="102"/>
      <c r="C39" s="155"/>
      <c r="D39" s="67"/>
      <c r="E39" s="24"/>
      <c r="F39" s="406"/>
      <c r="G39" s="407"/>
      <c r="H39" s="306"/>
      <c r="I39" s="460"/>
      <c r="J39" s="463"/>
      <c r="K39" s="460"/>
      <c r="L39" s="463"/>
      <c r="M39" s="463"/>
      <c r="N39" s="460"/>
      <c r="O39" s="460"/>
    </row>
    <row r="40" spans="2:15" x14ac:dyDescent="0.25">
      <c r="B40" s="102"/>
      <c r="C40" s="155"/>
      <c r="D40" s="67"/>
      <c r="E40" s="24"/>
      <c r="F40" s="406"/>
      <c r="G40" s="407"/>
      <c r="H40" s="306"/>
      <c r="I40" s="460"/>
      <c r="J40" s="463"/>
      <c r="K40" s="460"/>
      <c r="L40" s="463"/>
      <c r="M40" s="463"/>
      <c r="N40" s="460"/>
      <c r="O40" s="460"/>
    </row>
    <row r="41" spans="2:15" x14ac:dyDescent="0.25">
      <c r="B41" s="102"/>
      <c r="C41" s="155"/>
      <c r="D41" s="67"/>
      <c r="E41" s="24"/>
      <c r="F41" s="406"/>
      <c r="G41" s="407"/>
      <c r="H41" s="306"/>
      <c r="I41" s="460"/>
      <c r="J41" s="463"/>
      <c r="K41" s="460"/>
      <c r="L41" s="463"/>
      <c r="M41" s="463"/>
      <c r="N41" s="460"/>
      <c r="O41" s="460"/>
    </row>
    <row r="42" spans="2:15" x14ac:dyDescent="0.25">
      <c r="B42" s="102"/>
      <c r="C42" s="155"/>
      <c r="D42" s="67"/>
      <c r="E42" s="24"/>
      <c r="F42" s="406"/>
      <c r="G42" s="407"/>
      <c r="H42" s="306"/>
      <c r="I42" s="460"/>
      <c r="J42" s="463"/>
      <c r="K42" s="460"/>
      <c r="L42" s="463"/>
      <c r="M42" s="463"/>
      <c r="N42" s="460"/>
      <c r="O42" s="460"/>
    </row>
    <row r="43" spans="2:15" x14ac:dyDescent="0.25">
      <c r="B43" s="102"/>
      <c r="C43" s="155"/>
      <c r="D43" s="67"/>
      <c r="E43" s="24"/>
      <c r="F43" s="406"/>
      <c r="G43" s="407"/>
      <c r="H43" s="306"/>
      <c r="I43" s="460"/>
      <c r="J43" s="463"/>
      <c r="K43" s="460"/>
      <c r="L43" s="463"/>
      <c r="M43" s="463"/>
      <c r="N43" s="460"/>
      <c r="O43" s="460"/>
    </row>
    <row r="44" spans="2:15" x14ac:dyDescent="0.25">
      <c r="B44" s="102"/>
      <c r="C44" s="155"/>
      <c r="D44" s="67"/>
      <c r="E44" s="24"/>
      <c r="F44" s="406"/>
      <c r="G44" s="407"/>
      <c r="H44" s="306"/>
      <c r="I44" s="460"/>
      <c r="J44" s="463"/>
      <c r="K44" s="460"/>
      <c r="L44" s="463"/>
      <c r="M44" s="463"/>
      <c r="N44" s="460"/>
      <c r="O44" s="460"/>
    </row>
    <row r="45" spans="2:15" x14ac:dyDescent="0.25">
      <c r="B45" s="102"/>
      <c r="C45" s="155"/>
      <c r="D45" s="67"/>
      <c r="E45" s="24"/>
      <c r="F45" s="406"/>
      <c r="G45" s="407"/>
      <c r="H45" s="306"/>
      <c r="I45" s="460"/>
      <c r="J45" s="463"/>
      <c r="K45" s="460"/>
      <c r="L45" s="463"/>
      <c r="M45" s="463"/>
      <c r="N45" s="460"/>
      <c r="O45" s="460"/>
    </row>
    <row r="46" spans="2:15" x14ac:dyDescent="0.25">
      <c r="B46" s="102"/>
      <c r="C46" s="155"/>
      <c r="D46" s="67"/>
      <c r="E46" s="24"/>
      <c r="F46" s="406"/>
      <c r="G46" s="407"/>
      <c r="H46" s="306"/>
      <c r="I46" s="460"/>
      <c r="J46" s="463"/>
      <c r="K46" s="460"/>
      <c r="L46" s="463"/>
      <c r="M46" s="463"/>
      <c r="N46" s="460"/>
      <c r="O46" s="460"/>
    </row>
    <row r="47" spans="2:15" x14ac:dyDescent="0.25">
      <c r="B47" s="102"/>
      <c r="C47" s="155"/>
      <c r="D47" s="67"/>
      <c r="E47" s="24"/>
      <c r="F47" s="406"/>
      <c r="G47" s="407"/>
      <c r="H47" s="306"/>
      <c r="I47" s="460"/>
      <c r="J47" s="460"/>
      <c r="K47" s="460"/>
      <c r="L47" s="460"/>
      <c r="M47" s="460"/>
      <c r="N47" s="460"/>
      <c r="O47" s="460"/>
    </row>
    <row r="48" spans="2:15" x14ac:dyDescent="0.25">
      <c r="B48" s="102"/>
      <c r="C48" s="155"/>
      <c r="D48" s="67"/>
      <c r="E48" s="24"/>
      <c r="F48" s="406"/>
      <c r="G48" s="407"/>
      <c r="H48" s="306"/>
      <c r="I48" s="460"/>
      <c r="J48" s="460"/>
      <c r="K48" s="460"/>
      <c r="L48" s="460"/>
      <c r="M48" s="460"/>
      <c r="N48" s="460"/>
      <c r="O48" s="460"/>
    </row>
    <row r="49" spans="2:8" x14ac:dyDescent="0.25">
      <c r="B49" s="102"/>
      <c r="C49" s="155"/>
      <c r="D49" s="67"/>
      <c r="E49" s="24"/>
      <c r="F49" s="406"/>
      <c r="G49" s="407"/>
      <c r="H49" s="306"/>
    </row>
    <row r="50" spans="2:8" x14ac:dyDescent="0.25">
      <c r="B50" s="102"/>
      <c r="C50" s="155"/>
      <c r="D50" s="67"/>
      <c r="E50" s="24"/>
      <c r="F50" s="406"/>
      <c r="G50" s="407"/>
      <c r="H50" s="306"/>
    </row>
    <row r="51" spans="2:8" x14ac:dyDescent="0.25">
      <c r="B51" s="102"/>
      <c r="C51" s="155"/>
      <c r="D51" s="67"/>
      <c r="E51" s="24"/>
      <c r="F51" s="406"/>
      <c r="G51" s="407"/>
      <c r="H51" s="306"/>
    </row>
    <row r="52" spans="2:8" x14ac:dyDescent="0.25">
      <c r="B52" s="102"/>
      <c r="C52" s="155"/>
      <c r="D52" s="67"/>
      <c r="E52" s="24"/>
      <c r="F52" s="406"/>
      <c r="G52" s="407"/>
      <c r="H52" s="306"/>
    </row>
    <row r="53" spans="2:8" x14ac:dyDescent="0.25">
      <c r="B53" s="102"/>
      <c r="C53" s="155"/>
      <c r="D53" s="67"/>
      <c r="E53" s="24"/>
      <c r="F53" s="406"/>
      <c r="G53" s="407"/>
      <c r="H53" s="306"/>
    </row>
    <row r="54" spans="2:8" x14ac:dyDescent="0.25">
      <c r="B54" s="102"/>
      <c r="C54" s="155"/>
      <c r="D54" s="67"/>
      <c r="E54" s="24"/>
      <c r="F54" s="406"/>
      <c r="G54" s="407"/>
      <c r="H54" s="306"/>
    </row>
    <row r="55" spans="2:8" x14ac:dyDescent="0.25">
      <c r="B55" s="102"/>
      <c r="C55" s="155"/>
      <c r="D55" s="67"/>
      <c r="E55" s="24"/>
      <c r="F55" s="406"/>
      <c r="G55" s="407"/>
      <c r="H55" s="306"/>
    </row>
    <row r="56" spans="2:8" x14ac:dyDescent="0.25">
      <c r="B56" s="102"/>
      <c r="C56" s="155"/>
      <c r="D56" s="67"/>
      <c r="E56" s="24"/>
      <c r="F56" s="406"/>
      <c r="G56" s="407"/>
      <c r="H56" s="306"/>
    </row>
    <row r="57" spans="2:8" x14ac:dyDescent="0.25">
      <c r="B57" s="102"/>
      <c r="C57" s="155"/>
      <c r="D57" s="67"/>
      <c r="E57" s="24"/>
      <c r="F57" s="406"/>
      <c r="G57" s="407"/>
      <c r="H57" s="306"/>
    </row>
    <row r="58" spans="2:8" x14ac:dyDescent="0.25">
      <c r="B58" s="102"/>
      <c r="C58" s="155"/>
      <c r="D58" s="67"/>
      <c r="E58" s="24"/>
      <c r="F58" s="406"/>
      <c r="G58" s="407"/>
      <c r="H58" s="306"/>
    </row>
    <row r="59" spans="2:8" x14ac:dyDescent="0.25">
      <c r="B59" s="102"/>
      <c r="C59" s="155"/>
      <c r="D59" s="67"/>
      <c r="E59" s="24"/>
      <c r="F59" s="406"/>
      <c r="G59" s="407"/>
      <c r="H59" s="306"/>
    </row>
    <row r="60" spans="2:8" x14ac:dyDescent="0.25">
      <c r="B60" s="102"/>
      <c r="C60" s="155"/>
      <c r="D60" s="67"/>
      <c r="E60" s="24"/>
      <c r="F60" s="406"/>
      <c r="G60" s="407"/>
      <c r="H60" s="306"/>
    </row>
    <row r="61" spans="2:8" x14ac:dyDescent="0.25">
      <c r="B61" s="102"/>
      <c r="C61" s="155"/>
      <c r="D61" s="67"/>
      <c r="E61" s="24"/>
      <c r="F61" s="406"/>
      <c r="G61" s="407"/>
      <c r="H61" s="306"/>
    </row>
    <row r="62" spans="2:8" x14ac:dyDescent="0.25">
      <c r="B62" s="102"/>
      <c r="C62" s="155"/>
      <c r="D62" s="67"/>
      <c r="E62" s="24"/>
      <c r="F62" s="406"/>
      <c r="G62" s="407"/>
      <c r="H62" s="306"/>
    </row>
    <row r="63" spans="2:8" x14ac:dyDescent="0.25">
      <c r="B63" s="102"/>
      <c r="C63" s="155"/>
      <c r="D63" s="67"/>
      <c r="E63" s="24"/>
      <c r="F63" s="406"/>
      <c r="G63" s="407"/>
      <c r="H63" s="306"/>
    </row>
    <row r="64" spans="2:8" x14ac:dyDescent="0.25">
      <c r="B64" s="102"/>
      <c r="C64" s="155"/>
      <c r="D64" s="67"/>
      <c r="E64" s="24"/>
      <c r="F64" s="406"/>
      <c r="G64" s="407"/>
      <c r="H64" s="306"/>
    </row>
    <row r="65" spans="2:12" x14ac:dyDescent="0.25">
      <c r="B65" s="102"/>
      <c r="C65" s="155"/>
      <c r="D65" s="67"/>
      <c r="E65" s="24"/>
      <c r="F65" s="406"/>
      <c r="G65" s="407"/>
      <c r="H65" s="306"/>
    </row>
    <row r="66" spans="2:12" x14ac:dyDescent="0.25">
      <c r="B66" s="102"/>
      <c r="C66" s="155"/>
      <c r="D66" s="67"/>
      <c r="E66" s="24"/>
      <c r="F66" s="406"/>
      <c r="G66" s="407"/>
      <c r="H66" s="306"/>
      <c r="I66" s="460"/>
      <c r="J66" s="460"/>
      <c r="K66" s="460"/>
      <c r="L66" s="460"/>
    </row>
    <row r="67" spans="2:12" x14ac:dyDescent="0.25">
      <c r="B67" s="102"/>
      <c r="C67" s="155"/>
      <c r="D67" s="67"/>
      <c r="E67" s="24"/>
      <c r="F67" s="406"/>
      <c r="G67" s="407"/>
      <c r="H67" s="306"/>
      <c r="I67" s="460"/>
      <c r="J67" s="460"/>
      <c r="K67" s="460"/>
      <c r="L67" s="460"/>
    </row>
    <row r="68" spans="2:12" x14ac:dyDescent="0.25">
      <c r="B68" s="102"/>
      <c r="C68" s="155"/>
      <c r="D68" s="67"/>
      <c r="E68" s="24"/>
      <c r="F68" s="406"/>
      <c r="G68" s="407"/>
      <c r="H68" s="306"/>
      <c r="I68" s="460"/>
      <c r="J68" s="460"/>
      <c r="K68" s="460"/>
      <c r="L68" s="460"/>
    </row>
    <row r="69" spans="2:12" x14ac:dyDescent="0.25">
      <c r="B69" s="102"/>
      <c r="C69" s="155"/>
      <c r="D69" s="67"/>
      <c r="E69" s="24"/>
      <c r="F69" s="406"/>
      <c r="G69" s="407"/>
      <c r="H69" s="306"/>
      <c r="I69" s="460"/>
      <c r="J69" s="460"/>
      <c r="K69" s="460"/>
      <c r="L69" s="460"/>
    </row>
    <row r="70" spans="2:12" x14ac:dyDescent="0.25">
      <c r="B70" s="102"/>
      <c r="C70" s="155"/>
      <c r="D70" s="67"/>
      <c r="E70" s="24"/>
      <c r="F70" s="406"/>
      <c r="G70" s="407"/>
      <c r="H70" s="306"/>
      <c r="I70" s="460"/>
      <c r="J70" s="460"/>
      <c r="K70" s="460"/>
      <c r="L70" s="460"/>
    </row>
    <row r="71" spans="2:12" x14ac:dyDescent="0.25">
      <c r="B71" s="102"/>
      <c r="C71" s="155"/>
      <c r="D71" s="67"/>
      <c r="E71" s="24"/>
      <c r="F71" s="406"/>
      <c r="G71" s="407"/>
      <c r="H71" s="306"/>
      <c r="I71" s="460"/>
      <c r="J71" s="460"/>
      <c r="K71" s="460"/>
      <c r="L71" s="460"/>
    </row>
    <row r="72" spans="2:12" x14ac:dyDescent="0.25">
      <c r="B72" s="102"/>
      <c r="C72" s="155"/>
      <c r="D72" s="67"/>
      <c r="E72" s="24"/>
      <c r="F72" s="406"/>
      <c r="G72" s="407"/>
      <c r="H72" s="306"/>
      <c r="I72" s="460"/>
      <c r="J72" s="460"/>
      <c r="K72" s="460"/>
      <c r="L72" s="460"/>
    </row>
    <row r="73" spans="2:12" s="27" customFormat="1" ht="24.75" customHeight="1" x14ac:dyDescent="0.25">
      <c r="B73" s="75" t="str">
        <f>$B$11</f>
        <v>C11.9</v>
      </c>
      <c r="C73" s="29" t="str">
        <f>"TOTAL CARRIED FORWARD"&amp;IF(G73=G$1," TO SUMMARY (Page C"&amp;Page_A&amp;")","")</f>
        <v>TOTAL CARRIED FORWARD TO SUMMARY (Page C50)</v>
      </c>
      <c r="D73" s="30"/>
      <c r="E73" s="278"/>
      <c r="F73" s="410"/>
      <c r="G73" s="411"/>
      <c r="H73" s="32"/>
      <c r="I73" s="414"/>
      <c r="J73" s="414"/>
      <c r="K73" s="32"/>
      <c r="L73" s="414"/>
    </row>
    <row r="74" spans="2:12" x14ac:dyDescent="0.25">
      <c r="I74" s="460"/>
      <c r="J74" s="460"/>
      <c r="K74" s="460"/>
      <c r="L74" s="460"/>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4959F2F-A784-46B3-993C-EA5CB06446C6}">
            <xm:f>AND(Information!$C$8=FALSE,$D71&lt;&gt;"P C Sum",$D71&lt;&gt;"PC Sum",$D71&lt;&gt;"P Sum",$D71&lt;&gt;"Prov Sum")</xm:f>
            <x14:dxf>
              <font>
                <strike val="0"/>
                <color theme="0"/>
              </font>
              <numFmt numFmtId="4" formatCode="#,##0.00"/>
            </x14:dxf>
          </x14:cfRule>
          <xm:sqref>F71:G72</xm:sqref>
        </x14:conditionalFormatting>
        <x14:conditionalFormatting xmlns:xm="http://schemas.microsoft.com/office/excel/2006/main">
          <x14:cfRule type="expression" priority="2" id="{94631791-8BAB-4B7A-A22C-9C8924749392}">
            <xm:f>AND(Information!$C$8=FALSE,$D73&lt;&gt;"P C Sum",$D73&lt;&gt;"PC Sum",$D73&lt;&gt;"P Sum",$D73&lt;&gt;"Prov Sum")</xm:f>
            <x14:dxf>
              <font>
                <strike val="0"/>
                <color theme="0"/>
              </font>
              <numFmt numFmtId="4" formatCode="#,##0.00"/>
            </x14:dxf>
          </x14:cfRule>
          <xm:sqref>G73</xm:sqref>
        </x14:conditionalFormatting>
        <x14:conditionalFormatting xmlns:xm="http://schemas.microsoft.com/office/excel/2006/main">
          <x14:cfRule type="expression" priority="1" id="{C02FEA3B-0457-4B7D-A3BB-A3ABF1BC3707}">
            <xm:f>AND(Information!$C$8=FALSE,$D11&lt;&gt;"P C Sum",$D11&lt;&gt;"PC Sum",$D11&lt;&gt;"P Sum",$D11&lt;&gt;"Prov Sum")</xm:f>
            <x14:dxf>
              <font>
                <strike val="0"/>
                <color theme="0"/>
              </font>
              <numFmt numFmtId="4" formatCode="#,##0.00"/>
            </x14:dxf>
          </x14:cfRule>
          <xm:sqref>F11:G70</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714A4-33B8-4221-94F8-32D4A183B52D}">
  <sheetPr>
    <tabColor theme="3" tint="0.59999389629810485"/>
  </sheetPr>
  <dimension ref="B1:J171"/>
  <sheetViews>
    <sheetView showGridLines="0" view="pageLayout" topLeftCell="A13" zoomScale="85" zoomScaleNormal="100" zoomScaleSheetLayoutView="100" zoomScalePageLayoutView="85" workbookViewId="0">
      <selection activeCell="C16" sqref="C16"/>
    </sheetView>
  </sheetViews>
  <sheetFormatPr defaultColWidth="8.88671875" defaultRowHeight="13.2" x14ac:dyDescent="0.25"/>
  <cols>
    <col min="1" max="1" width="2" style="78" customWidth="1"/>
    <col min="2" max="2" width="8.44140625" style="180" customWidth="1"/>
    <col min="3" max="3" width="55.88671875" style="68" customWidth="1"/>
    <col min="4" max="4" width="6.5546875" style="68" customWidth="1"/>
    <col min="5" max="5" width="21.88671875" style="90" customWidth="1"/>
    <col min="6" max="6" width="1.44140625" style="78" customWidth="1"/>
    <col min="7" max="7" width="9.5546875" style="78" customWidth="1"/>
    <col min="8" max="8" width="15.44140625" style="78" customWidth="1"/>
    <col min="9" max="9" width="12.5546875" style="78" customWidth="1"/>
    <col min="10" max="10" width="13.77734375" style="78" customWidth="1"/>
    <col min="11" max="16384" width="8.88671875" style="78"/>
  </cols>
  <sheetData>
    <row r="1" spans="2:10" x14ac:dyDescent="0.25">
      <c r="C1" s="180" t="str">
        <f>"Page C"&amp;Page_A</f>
        <v>Page C50</v>
      </c>
      <c r="E1" s="90">
        <f>E32</f>
        <v>0</v>
      </c>
    </row>
    <row r="2" spans="2:10" s="62" customFormat="1" ht="18" customHeight="1" x14ac:dyDescent="0.25">
      <c r="B2" s="2" t="str">
        <f>Client1</f>
        <v>Province of KwaZulu-Natal</v>
      </c>
      <c r="C2" s="65"/>
      <c r="D2" s="65"/>
      <c r="F2" s="179" t="str">
        <f>"Contract No. "&amp;ContractNo</f>
        <v>Contract No. ZNB01208/00000/00/PMC/INF/21/T</v>
      </c>
      <c r="G2" s="111"/>
      <c r="I2" s="111"/>
    </row>
    <row r="3" spans="2:10" s="62" customFormat="1" ht="16.5" customHeight="1" x14ac:dyDescent="0.25">
      <c r="B3" s="88" t="str">
        <f>Client2</f>
        <v>Department of Transport</v>
      </c>
      <c r="C3" s="65"/>
      <c r="D3" s="65"/>
      <c r="E3" s="111"/>
      <c r="F3" s="111"/>
      <c r="G3" s="111"/>
      <c r="H3" s="63"/>
      <c r="I3" s="111"/>
    </row>
    <row r="4" spans="2:10" s="62" customFormat="1" ht="13.5" customHeight="1" x14ac:dyDescent="0.25">
      <c r="B4" s="160"/>
      <c r="C4" s="65"/>
      <c r="D4" s="65"/>
      <c r="E4" s="111"/>
      <c r="F4" s="111"/>
      <c r="G4" s="111"/>
      <c r="H4" s="63"/>
      <c r="I4" s="111"/>
    </row>
    <row r="5" spans="2:10" s="62" customFormat="1" ht="13.5" customHeight="1" x14ac:dyDescent="0.25">
      <c r="B5" s="186"/>
      <c r="C5" s="65"/>
      <c r="D5" s="65"/>
      <c r="E5" s="111"/>
      <c r="F5" s="111"/>
      <c r="G5" s="111"/>
      <c r="H5" s="63"/>
      <c r="I5" s="111"/>
    </row>
    <row r="6" spans="2:10" ht="12.75" customHeight="1" x14ac:dyDescent="0.25">
      <c r="B6" s="528" t="str">
        <f>'[2]1200'!B6</f>
        <v>SCHEDULE A: ROADWORKS</v>
      </c>
      <c r="C6" s="529"/>
      <c r="D6" s="529"/>
      <c r="E6" s="529"/>
    </row>
    <row r="7" spans="2:10" ht="12.75" customHeight="1" x14ac:dyDescent="0.25">
      <c r="B7" s="112"/>
      <c r="C7" s="182"/>
      <c r="D7" s="182"/>
      <c r="E7" s="182"/>
    </row>
    <row r="8" spans="2:10" ht="12.75" customHeight="1" x14ac:dyDescent="0.25">
      <c r="B8" s="530" t="s">
        <v>311</v>
      </c>
      <c r="C8" s="530"/>
      <c r="D8" s="530"/>
      <c r="E8" s="530"/>
    </row>
    <row r="9" spans="2:10" ht="12.75" customHeight="1" x14ac:dyDescent="0.25">
      <c r="B9" s="187"/>
      <c r="C9" s="187"/>
      <c r="D9" s="187"/>
      <c r="E9" s="187"/>
      <c r="F9" s="180"/>
    </row>
    <row r="10" spans="2:10" ht="25.5" customHeight="1" x14ac:dyDescent="0.25">
      <c r="B10" s="529" t="str">
        <f>ContractDescription</f>
        <v>PROVISION OF ROUTINE AND SAFETY MAINTENANCE ON VARIOUS ROADS WITHIN THE LOTHENI ZONE - VULINDLELA AREA OFFICE</v>
      </c>
      <c r="C10" s="529"/>
      <c r="D10" s="529"/>
      <c r="E10" s="529"/>
    </row>
    <row r="11" spans="2:10" ht="5.25" customHeight="1" thickBot="1" x14ac:dyDescent="0.3">
      <c r="B11" s="531"/>
      <c r="C11" s="531"/>
      <c r="D11" s="531"/>
      <c r="E11" s="531"/>
    </row>
    <row r="12" spans="2:10" s="110" customFormat="1" ht="24.9" customHeight="1" thickBot="1" x14ac:dyDescent="0.3">
      <c r="B12" s="162" t="s">
        <v>217</v>
      </c>
      <c r="C12" s="163" t="s">
        <v>1</v>
      </c>
      <c r="D12" s="189" t="s">
        <v>206</v>
      </c>
      <c r="E12" s="272" t="s">
        <v>5</v>
      </c>
    </row>
    <row r="13" spans="2:10" ht="21" customHeight="1" x14ac:dyDescent="0.25">
      <c r="B13" s="307" t="s">
        <v>16</v>
      </c>
      <c r="C13" s="308" t="s">
        <v>13</v>
      </c>
      <c r="D13" s="218"/>
      <c r="E13" s="273"/>
      <c r="G13" s="219"/>
    </row>
    <row r="14" spans="2:10" ht="26.4" x14ac:dyDescent="0.25">
      <c r="B14" s="309" t="s">
        <v>41</v>
      </c>
      <c r="C14" s="310" t="s">
        <v>42</v>
      </c>
      <c r="D14" s="218"/>
      <c r="E14" s="273"/>
      <c r="G14" s="220"/>
    </row>
    <row r="15" spans="2:10" ht="21" customHeight="1" x14ac:dyDescent="0.25">
      <c r="B15" s="309" t="s">
        <v>301</v>
      </c>
      <c r="C15" s="310" t="s">
        <v>52</v>
      </c>
      <c r="D15" s="218"/>
      <c r="E15" s="273"/>
      <c r="G15" s="220"/>
      <c r="J15" s="381"/>
    </row>
    <row r="16" spans="2:10" ht="21" customHeight="1" x14ac:dyDescent="0.25">
      <c r="B16" s="309" t="s">
        <v>69</v>
      </c>
      <c r="C16" s="310" t="str">
        <f>'[3]C1.6 '!C11</f>
        <v>CLEARING AND GRUBBING</v>
      </c>
      <c r="D16" s="218"/>
      <c r="E16" s="273"/>
      <c r="G16" s="220"/>
    </row>
    <row r="17" spans="2:7" ht="21" customHeight="1" x14ac:dyDescent="0.25">
      <c r="B17" s="309" t="s">
        <v>81</v>
      </c>
      <c r="C17" s="310" t="s">
        <v>82</v>
      </c>
      <c r="D17" s="218"/>
      <c r="E17" s="273"/>
      <c r="G17" s="220"/>
    </row>
    <row r="18" spans="2:7" ht="21" customHeight="1" x14ac:dyDescent="0.25">
      <c r="B18" s="309" t="str">
        <f>'[3]C3.1'!B11</f>
        <v>C3.1</v>
      </c>
      <c r="C18" s="310" t="str">
        <f>'[3]C3.1'!C11</f>
        <v>DRAINS</v>
      </c>
      <c r="D18" s="218"/>
      <c r="E18" s="273"/>
      <c r="G18" s="220"/>
    </row>
    <row r="19" spans="2:7" ht="39.6" x14ac:dyDescent="0.25">
      <c r="B19" s="309" t="s">
        <v>134</v>
      </c>
      <c r="C19" s="310" t="s">
        <v>133</v>
      </c>
      <c r="D19" s="218"/>
      <c r="E19" s="273"/>
      <c r="G19" s="220"/>
    </row>
    <row r="20" spans="2:7" ht="21" customHeight="1" x14ac:dyDescent="0.25">
      <c r="B20" s="309" t="s">
        <v>215</v>
      </c>
      <c r="C20" s="310" t="s">
        <v>216</v>
      </c>
      <c r="D20" s="218"/>
      <c r="E20" s="273"/>
      <c r="G20" s="220"/>
    </row>
    <row r="21" spans="2:7" ht="21" customHeight="1" x14ac:dyDescent="0.25">
      <c r="B21" s="309" t="s">
        <v>165</v>
      </c>
      <c r="C21" s="310" t="s">
        <v>477</v>
      </c>
      <c r="D21" s="218"/>
      <c r="E21" s="273"/>
      <c r="G21" s="220"/>
    </row>
    <row r="22" spans="2:7" ht="21" customHeight="1" x14ac:dyDescent="0.25">
      <c r="B22" s="309" t="s">
        <v>103</v>
      </c>
      <c r="C22" s="310" t="s">
        <v>104</v>
      </c>
      <c r="D22" s="218"/>
      <c r="E22" s="273"/>
      <c r="G22" s="220"/>
    </row>
    <row r="23" spans="2:7" ht="21" customHeight="1" x14ac:dyDescent="0.25">
      <c r="B23" s="309" t="s">
        <v>110</v>
      </c>
      <c r="C23" s="310" t="s">
        <v>111</v>
      </c>
      <c r="D23" s="218"/>
      <c r="E23" s="273"/>
      <c r="G23" s="220"/>
    </row>
    <row r="24" spans="2:7" ht="21" customHeight="1" x14ac:dyDescent="0.25">
      <c r="B24" s="309" t="s">
        <v>426</v>
      </c>
      <c r="C24" s="310" t="s">
        <v>427</v>
      </c>
      <c r="D24" s="218"/>
      <c r="E24" s="273"/>
      <c r="G24" s="220"/>
    </row>
    <row r="25" spans="2:7" ht="21" customHeight="1" x14ac:dyDescent="0.25">
      <c r="B25" s="309" t="s">
        <v>386</v>
      </c>
      <c r="C25" s="310" t="s">
        <v>387</v>
      </c>
      <c r="D25" s="218"/>
      <c r="E25" s="273"/>
      <c r="G25" s="220"/>
    </row>
    <row r="26" spans="2:7" ht="21" customHeight="1" x14ac:dyDescent="0.25">
      <c r="B26" s="309" t="s">
        <v>351</v>
      </c>
      <c r="C26" s="310" t="s">
        <v>352</v>
      </c>
      <c r="D26" s="218"/>
      <c r="E26" s="273"/>
      <c r="G26" s="220"/>
    </row>
    <row r="27" spans="2:7" ht="21" customHeight="1" x14ac:dyDescent="0.25">
      <c r="B27" s="309" t="s">
        <v>397</v>
      </c>
      <c r="C27" s="310" t="s">
        <v>398</v>
      </c>
      <c r="D27" s="218"/>
      <c r="E27" s="273"/>
      <c r="G27" s="220"/>
    </row>
    <row r="28" spans="2:7" ht="21" customHeight="1" x14ac:dyDescent="0.25">
      <c r="B28" s="309" t="str">
        <f>'[3]C11.5'!B11</f>
        <v>C11.5</v>
      </c>
      <c r="C28" s="310" t="str">
        <f>'[3]C11.5'!C11</f>
        <v>FENCING</v>
      </c>
      <c r="D28" s="218"/>
      <c r="E28" s="273"/>
      <c r="G28" s="220"/>
    </row>
    <row r="29" spans="2:7" ht="21" customHeight="1" x14ac:dyDescent="0.25">
      <c r="B29" s="309" t="s">
        <v>478</v>
      </c>
      <c r="C29" s="310" t="s">
        <v>194</v>
      </c>
      <c r="D29" s="218"/>
      <c r="E29" s="274"/>
      <c r="G29" s="220"/>
    </row>
    <row r="30" spans="2:7" ht="26.4" x14ac:dyDescent="0.25">
      <c r="B30" s="309" t="s">
        <v>202</v>
      </c>
      <c r="C30" s="310" t="s">
        <v>201</v>
      </c>
      <c r="D30" s="218"/>
      <c r="E30" s="274"/>
      <c r="G30" s="220"/>
    </row>
    <row r="31" spans="2:7" ht="9" customHeight="1" thickBot="1" x14ac:dyDescent="0.3">
      <c r="B31" s="214"/>
      <c r="C31" s="215"/>
      <c r="D31" s="216"/>
      <c r="E31" s="274"/>
      <c r="G31" s="298"/>
    </row>
    <row r="32" spans="2:7" ht="23.4" customHeight="1" thickBot="1" x14ac:dyDescent="0.3">
      <c r="B32" s="191" t="str" cm="1">
        <f t="array" ref="B32">"TOTAL CARRIED FORWARD TO SUMMARY (Page C"&amp;_Summary&amp;")"</f>
        <v>TOTAL CARRIED FORWARD TO SUMMARY (Page C56)</v>
      </c>
      <c r="C32" s="192"/>
      <c r="D32" s="192"/>
      <c r="E32" s="275"/>
    </row>
    <row r="33" spans="3:5" x14ac:dyDescent="0.25">
      <c r="E33" s="169"/>
    </row>
    <row r="36" spans="3:5" x14ac:dyDescent="0.25">
      <c r="C36" s="78"/>
    </row>
    <row r="73" spans="2:7" x14ac:dyDescent="0.25">
      <c r="B73" s="187"/>
      <c r="C73" s="187"/>
      <c r="D73" s="187"/>
      <c r="E73" s="187"/>
      <c r="F73" s="180"/>
      <c r="G73" s="180"/>
    </row>
    <row r="171" spans="2:7" x14ac:dyDescent="0.25">
      <c r="B171" s="187"/>
      <c r="C171" s="187"/>
      <c r="D171" s="187"/>
      <c r="E171" s="187"/>
      <c r="F171" s="180"/>
      <c r="G171" s="180"/>
    </row>
  </sheetData>
  <mergeCells count="4">
    <mergeCell ref="B6:E6"/>
    <mergeCell ref="B8:E8"/>
    <mergeCell ref="B11:E11"/>
    <mergeCell ref="B10:E10"/>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5" id="{35342A1C-6C54-4018-9CEE-B938E59D3ABC}">
            <xm:f>AND(Information!$C$8=FALSE,$D13&lt;&gt;"P C Sum",$D13&lt;&gt;"PC Sum",$D13&lt;&gt;"P Sum",$D13&lt;&gt;"Prov Sum")</xm:f>
            <x14:dxf>
              <font>
                <strike val="0"/>
                <color theme="0"/>
              </font>
              <numFmt numFmtId="4" formatCode="#,##0.00"/>
            </x14:dxf>
          </x14:cfRule>
          <xm:sqref>E31:E32 E13:E19</xm:sqref>
        </x14:conditionalFormatting>
        <x14:conditionalFormatting xmlns:xm="http://schemas.microsoft.com/office/excel/2006/main">
          <x14:cfRule type="expression" priority="2" id="{702C85B0-8957-4D05-A9FC-F9BEEBA5F270}">
            <xm:f>AND(Information!$C$8=FALSE,$D25&lt;&gt;"P C Sum",$D25&lt;&gt;"PC Sum",$D25&lt;&gt;"P Sum",$D25&lt;&gt;"Prov Sum")</xm:f>
            <x14:dxf>
              <font>
                <strike val="0"/>
                <color theme="0"/>
              </font>
              <numFmt numFmtId="4" formatCode="#,##0.00"/>
            </x14:dxf>
          </x14:cfRule>
          <xm:sqref>E25:E30</xm:sqref>
        </x14:conditionalFormatting>
        <x14:conditionalFormatting xmlns:xm="http://schemas.microsoft.com/office/excel/2006/main">
          <x14:cfRule type="expression" priority="1" id="{5767B7CF-4FF8-4A14-AAE2-CC89091DFB66}">
            <xm:f>AND(Information!$C$8=FALSE,$D20&lt;&gt;"P C Sum",$D20&lt;&gt;"PC Sum",$D20&lt;&gt;"P Sum",$D20&lt;&gt;"Prov Sum")</xm:f>
            <x14:dxf>
              <font>
                <strike val="0"/>
                <color theme="0"/>
              </font>
              <numFmt numFmtId="4" formatCode="#,##0.00"/>
            </x14:dxf>
          </x14:cfRule>
          <xm:sqref>E20:E24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BFEB-7192-412E-8F11-FDF179FD734E}">
  <dimension ref="B1:H66"/>
  <sheetViews>
    <sheetView view="pageLayout" topLeftCell="A20" zoomScale="85" zoomScaleNormal="125" zoomScaleSheetLayoutView="100" zoomScalePageLayoutView="85" workbookViewId="0">
      <selection activeCell="G51" sqref="G51"/>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4" style="1" customWidth="1"/>
    <col min="7" max="7" width="15.5546875" style="5" customWidth="1"/>
    <col min="8" max="8" width="0.88671875" style="5" customWidth="1"/>
    <col min="9" max="16384" width="6.88671875" style="1"/>
  </cols>
  <sheetData>
    <row r="1" spans="2:8" x14ac:dyDescent="0.25">
      <c r="G1" s="5">
        <f>MAX(G9:G498)</f>
        <v>900000</v>
      </c>
    </row>
    <row r="2" spans="2:8" x14ac:dyDescent="0.25">
      <c r="B2" s="81" t="str">
        <f>Client1</f>
        <v>Province of KwaZulu-Natal</v>
      </c>
      <c r="C2" s="82"/>
      <c r="D2" s="56"/>
      <c r="E2" s="495" t="str">
        <f>"Contract No. "&amp;ContractNo</f>
        <v>Contract No. ZNB01208/00000/00/PMC/INF/21/T</v>
      </c>
      <c r="F2" s="495"/>
      <c r="G2" s="495"/>
    </row>
    <row r="3" spans="2:8" x14ac:dyDescent="0.25">
      <c r="B3" s="106" t="str">
        <f>Client2</f>
        <v>Department of Transport</v>
      </c>
      <c r="C3" s="82"/>
      <c r="D3" s="56"/>
      <c r="E3" s="56"/>
      <c r="F3" s="57"/>
      <c r="G3" s="83"/>
    </row>
    <row r="4" spans="2:8" x14ac:dyDescent="0.25">
      <c r="B4" s="58"/>
      <c r="C4" s="58"/>
      <c r="D4" s="107"/>
      <c r="E4" s="107"/>
      <c r="F4" s="60"/>
      <c r="G4" s="84"/>
    </row>
    <row r="5" spans="2:8" x14ac:dyDescent="0.25">
      <c r="B5" s="493" t="s">
        <v>265</v>
      </c>
      <c r="C5" s="494"/>
      <c r="D5" s="494"/>
      <c r="E5" s="494"/>
      <c r="F5" s="494"/>
      <c r="G5" s="535" t="str">
        <f>"CHAPTER "&amp;B11</f>
        <v>CHAPTER E</v>
      </c>
      <c r="H5" s="108"/>
    </row>
    <row r="6" spans="2:8" ht="7.5" customHeight="1" x14ac:dyDescent="0.25">
      <c r="B6" s="486" t="str">
        <f>ContractDescription</f>
        <v>PROVISION OF ROUTINE AND SAFETY MAINTENANCE ON VARIOUS ROADS WITHIN THE LOTHENI ZONE - VULINDLELA AREA OFFICE</v>
      </c>
      <c r="C6" s="487"/>
      <c r="D6" s="487"/>
      <c r="E6" s="487"/>
      <c r="F6" s="487"/>
      <c r="G6" s="536"/>
      <c r="H6" s="112"/>
    </row>
    <row r="7" spans="2:8" ht="12.75" customHeight="1" x14ac:dyDescent="0.25">
      <c r="B7" s="486"/>
      <c r="C7" s="487"/>
      <c r="D7" s="487"/>
      <c r="E7" s="487"/>
      <c r="F7" s="487"/>
      <c r="G7" s="536"/>
      <c r="H7" s="112"/>
    </row>
    <row r="8" spans="2:8" ht="7.5" customHeight="1" x14ac:dyDescent="0.25">
      <c r="B8" s="488"/>
      <c r="C8" s="489"/>
      <c r="D8" s="489"/>
      <c r="E8" s="489"/>
      <c r="F8" s="489"/>
      <c r="G8" s="537"/>
      <c r="H8" s="112"/>
    </row>
    <row r="9" spans="2:8" s="9" customFormat="1" ht="24.9" customHeight="1" x14ac:dyDescent="0.25">
      <c r="B9" s="10" t="s">
        <v>0</v>
      </c>
      <c r="C9" s="11" t="s">
        <v>1</v>
      </c>
      <c r="D9" s="11" t="s">
        <v>2</v>
      </c>
      <c r="E9" s="11" t="s">
        <v>3</v>
      </c>
      <c r="F9" s="11" t="s">
        <v>4</v>
      </c>
      <c r="G9" s="11" t="s">
        <v>5</v>
      </c>
      <c r="H9" s="110"/>
    </row>
    <row r="10" spans="2:8" x14ac:dyDescent="0.25">
      <c r="B10" s="13"/>
      <c r="C10" s="14"/>
      <c r="D10" s="15"/>
      <c r="E10" s="15"/>
      <c r="F10" s="16"/>
      <c r="G10" s="17" t="str">
        <f t="shared" ref="G10:G41" si="0">IF(D10="","",E10*F10)</f>
        <v/>
      </c>
      <c r="H10" s="18"/>
    </row>
    <row r="11" spans="2:8" ht="26.4" x14ac:dyDescent="0.25">
      <c r="B11" s="53" t="s">
        <v>240</v>
      </c>
      <c r="C11" s="20" t="s">
        <v>203</v>
      </c>
      <c r="D11" s="21"/>
      <c r="E11" s="21"/>
      <c r="F11" s="466"/>
      <c r="G11" s="467" t="str">
        <f t="shared" si="0"/>
        <v/>
      </c>
      <c r="H11" s="37"/>
    </row>
    <row r="12" spans="2:8" x14ac:dyDescent="0.25">
      <c r="B12" s="42"/>
      <c r="C12" s="14"/>
      <c r="D12" s="21"/>
      <c r="E12" s="21"/>
      <c r="F12" s="466"/>
      <c r="G12" s="467" t="str">
        <f t="shared" si="0"/>
        <v/>
      </c>
      <c r="H12" s="37"/>
    </row>
    <row r="13" spans="2:8" ht="26.4" x14ac:dyDescent="0.25">
      <c r="B13" s="42" t="s">
        <v>249</v>
      </c>
      <c r="C13" s="14" t="s">
        <v>204</v>
      </c>
      <c r="D13" s="21" t="s">
        <v>11</v>
      </c>
      <c r="E13" s="170">
        <v>1</v>
      </c>
      <c r="F13" s="406"/>
      <c r="G13" s="407"/>
      <c r="H13" s="37"/>
    </row>
    <row r="14" spans="2:8" x14ac:dyDescent="0.25">
      <c r="B14" s="53"/>
      <c r="C14" s="14"/>
      <c r="D14" s="21"/>
      <c r="E14" s="171"/>
      <c r="F14" s="406"/>
      <c r="G14" s="407" t="str">
        <f t="shared" si="0"/>
        <v/>
      </c>
      <c r="H14" s="37"/>
    </row>
    <row r="15" spans="2:8" ht="26.4" x14ac:dyDescent="0.25">
      <c r="B15" s="42" t="s">
        <v>241</v>
      </c>
      <c r="C15" s="14" t="s">
        <v>231</v>
      </c>
      <c r="D15" s="21"/>
      <c r="E15" s="171"/>
      <c r="F15" s="406"/>
      <c r="G15" s="407" t="str">
        <f t="shared" si="0"/>
        <v/>
      </c>
      <c r="H15" s="38"/>
    </row>
    <row r="16" spans="2:8" x14ac:dyDescent="0.25">
      <c r="B16" s="53"/>
      <c r="C16" s="14"/>
      <c r="D16" s="21"/>
      <c r="E16" s="171"/>
      <c r="F16" s="406"/>
      <c r="G16" s="407" t="str">
        <f t="shared" si="0"/>
        <v/>
      </c>
      <c r="H16" s="38"/>
    </row>
    <row r="17" spans="2:8" x14ac:dyDescent="0.25">
      <c r="B17" s="42" t="s">
        <v>34</v>
      </c>
      <c r="C17" s="14" t="s">
        <v>223</v>
      </c>
      <c r="D17" s="21"/>
      <c r="E17" s="171"/>
      <c r="F17" s="406"/>
      <c r="G17" s="407" t="str">
        <f t="shared" si="0"/>
        <v/>
      </c>
      <c r="H17" s="38"/>
    </row>
    <row r="18" spans="2:8" x14ac:dyDescent="0.25">
      <c r="B18" s="53"/>
      <c r="C18" s="14"/>
      <c r="D18" s="21"/>
      <c r="E18" s="171"/>
      <c r="F18" s="406"/>
      <c r="G18" s="407" t="str">
        <f t="shared" si="0"/>
        <v/>
      </c>
      <c r="H18" s="38"/>
    </row>
    <row r="19" spans="2:8" x14ac:dyDescent="0.25">
      <c r="B19" s="42" t="s">
        <v>66</v>
      </c>
      <c r="C19" s="14" t="s">
        <v>221</v>
      </c>
      <c r="D19" s="21" t="s">
        <v>155</v>
      </c>
      <c r="E19" s="172">
        <v>1</v>
      </c>
      <c r="F19" s="406">
        <v>500000</v>
      </c>
      <c r="G19" s="407">
        <f t="shared" si="0"/>
        <v>500000</v>
      </c>
      <c r="H19" s="37"/>
    </row>
    <row r="20" spans="2:8" x14ac:dyDescent="0.25">
      <c r="B20" s="42"/>
      <c r="C20" s="14"/>
      <c r="D20" s="21"/>
      <c r="E20" s="172"/>
      <c r="F20" s="406"/>
      <c r="G20" s="407" t="str">
        <f t="shared" si="0"/>
        <v/>
      </c>
      <c r="H20" s="37"/>
    </row>
    <row r="21" spans="2:8" ht="26.4" x14ac:dyDescent="0.25">
      <c r="B21" s="42" t="s">
        <v>67</v>
      </c>
      <c r="C21" s="14" t="s">
        <v>242</v>
      </c>
      <c r="D21" s="21" t="s">
        <v>25</v>
      </c>
      <c r="E21" s="172">
        <f>G19</f>
        <v>500000</v>
      </c>
      <c r="F21" s="406"/>
      <c r="G21" s="407"/>
    </row>
    <row r="22" spans="2:8" x14ac:dyDescent="0.25">
      <c r="B22" s="42"/>
      <c r="C22" s="1"/>
      <c r="D22" s="21"/>
      <c r="E22" s="172"/>
      <c r="F22" s="406"/>
      <c r="G22" s="407" t="str">
        <f t="shared" si="0"/>
        <v/>
      </c>
    </row>
    <row r="23" spans="2:8" x14ac:dyDescent="0.25">
      <c r="B23" s="42" t="s">
        <v>35</v>
      </c>
      <c r="C23" s="14" t="s">
        <v>222</v>
      </c>
      <c r="D23" s="21"/>
      <c r="E23" s="172"/>
      <c r="F23" s="406"/>
      <c r="G23" s="407" t="str">
        <f t="shared" si="0"/>
        <v/>
      </c>
    </row>
    <row r="24" spans="2:8" x14ac:dyDescent="0.25">
      <c r="B24" s="42"/>
      <c r="C24" s="14"/>
      <c r="D24" s="21"/>
      <c r="E24" s="172"/>
      <c r="F24" s="406"/>
      <c r="G24" s="407" t="str">
        <f t="shared" si="0"/>
        <v/>
      </c>
    </row>
    <row r="25" spans="2:8" x14ac:dyDescent="0.25">
      <c r="B25" s="42" t="s">
        <v>108</v>
      </c>
      <c r="C25" s="14" t="s">
        <v>221</v>
      </c>
      <c r="D25" s="21" t="s">
        <v>155</v>
      </c>
      <c r="E25" s="172">
        <v>1</v>
      </c>
      <c r="F25" s="406">
        <v>500000</v>
      </c>
      <c r="G25" s="407">
        <f t="shared" si="0"/>
        <v>500000</v>
      </c>
    </row>
    <row r="26" spans="2:8" x14ac:dyDescent="0.25">
      <c r="B26" s="42"/>
      <c r="C26" s="14"/>
      <c r="D26" s="21"/>
      <c r="E26" s="172"/>
      <c r="F26" s="406"/>
      <c r="G26" s="407" t="str">
        <f t="shared" si="0"/>
        <v/>
      </c>
    </row>
    <row r="27" spans="2:8" ht="26.4" x14ac:dyDescent="0.25">
      <c r="B27" s="42" t="s">
        <v>109</v>
      </c>
      <c r="C27" s="14" t="s">
        <v>243</v>
      </c>
      <c r="D27" s="21" t="s">
        <v>25</v>
      </c>
      <c r="E27" s="172">
        <f>G25</f>
        <v>500000</v>
      </c>
      <c r="F27" s="406"/>
      <c r="G27" s="407"/>
      <c r="H27" s="38"/>
    </row>
    <row r="28" spans="2:8" x14ac:dyDescent="0.25">
      <c r="B28" s="42"/>
      <c r="C28" s="14"/>
      <c r="D28" s="21"/>
      <c r="E28" s="172"/>
      <c r="F28" s="406"/>
      <c r="G28" s="407" t="str">
        <f t="shared" si="0"/>
        <v/>
      </c>
      <c r="H28" s="18"/>
    </row>
    <row r="29" spans="2:8" s="34" customFormat="1" x14ac:dyDescent="0.25">
      <c r="B29" s="42" t="s">
        <v>36</v>
      </c>
      <c r="C29" s="14" t="s">
        <v>224</v>
      </c>
      <c r="D29" s="21"/>
      <c r="E29" s="172"/>
      <c r="F29" s="406"/>
      <c r="G29" s="407" t="str">
        <f t="shared" si="0"/>
        <v/>
      </c>
      <c r="H29" s="18"/>
    </row>
    <row r="30" spans="2:8" x14ac:dyDescent="0.25">
      <c r="B30" s="42"/>
      <c r="C30" s="14"/>
      <c r="D30" s="21"/>
      <c r="E30" s="172"/>
      <c r="F30" s="406"/>
      <c r="G30" s="407" t="str">
        <f t="shared" si="0"/>
        <v/>
      </c>
      <c r="H30" s="38"/>
    </row>
    <row r="31" spans="2:8" x14ac:dyDescent="0.25">
      <c r="B31" s="42" t="s">
        <v>118</v>
      </c>
      <c r="C31" s="14" t="s">
        <v>221</v>
      </c>
      <c r="D31" s="21" t="s">
        <v>155</v>
      </c>
      <c r="E31" s="172">
        <v>1</v>
      </c>
      <c r="F31" s="406">
        <v>500000</v>
      </c>
      <c r="G31" s="407">
        <f t="shared" si="0"/>
        <v>500000</v>
      </c>
      <c r="H31" s="38"/>
    </row>
    <row r="32" spans="2:8" x14ac:dyDescent="0.25">
      <c r="B32" s="42"/>
      <c r="C32" s="14"/>
      <c r="D32" s="21"/>
      <c r="E32" s="172"/>
      <c r="F32" s="406"/>
      <c r="G32" s="407" t="str">
        <f t="shared" si="0"/>
        <v/>
      </c>
      <c r="H32" s="37"/>
    </row>
    <row r="33" spans="2:8" ht="26.4" x14ac:dyDescent="0.25">
      <c r="B33" s="42" t="s">
        <v>119</v>
      </c>
      <c r="C33" s="14" t="s">
        <v>244</v>
      </c>
      <c r="D33" s="21" t="s">
        <v>25</v>
      </c>
      <c r="E33" s="172">
        <f>G31</f>
        <v>500000</v>
      </c>
      <c r="F33" s="406"/>
      <c r="G33" s="407"/>
      <c r="H33" s="37"/>
    </row>
    <row r="34" spans="2:8" x14ac:dyDescent="0.25">
      <c r="B34" s="42"/>
      <c r="C34" s="14"/>
      <c r="D34" s="21"/>
      <c r="E34" s="172"/>
      <c r="F34" s="406"/>
      <c r="G34" s="407" t="str">
        <f t="shared" si="0"/>
        <v/>
      </c>
      <c r="H34" s="37"/>
    </row>
    <row r="35" spans="2:8" ht="27.75" customHeight="1" x14ac:dyDescent="0.25">
      <c r="B35" s="42" t="s">
        <v>37</v>
      </c>
      <c r="C35" s="14" t="s">
        <v>233</v>
      </c>
      <c r="D35" s="21"/>
      <c r="E35" s="172"/>
      <c r="F35" s="406"/>
      <c r="G35" s="407" t="str">
        <f t="shared" si="0"/>
        <v/>
      </c>
      <c r="H35" s="37"/>
    </row>
    <row r="36" spans="2:8" x14ac:dyDescent="0.25">
      <c r="B36" s="42"/>
      <c r="C36" s="14"/>
      <c r="D36" s="21"/>
      <c r="E36" s="172"/>
      <c r="F36" s="406"/>
      <c r="G36" s="407" t="str">
        <f t="shared" si="0"/>
        <v/>
      </c>
      <c r="H36" s="37"/>
    </row>
    <row r="37" spans="2:8" x14ac:dyDescent="0.25">
      <c r="B37" s="42" t="s">
        <v>120</v>
      </c>
      <c r="C37" s="14" t="s">
        <v>234</v>
      </c>
      <c r="D37" s="21" t="s">
        <v>155</v>
      </c>
      <c r="E37" s="172">
        <v>1</v>
      </c>
      <c r="F37" s="406">
        <v>100000</v>
      </c>
      <c r="G37" s="407">
        <f t="shared" si="0"/>
        <v>100000</v>
      </c>
      <c r="H37" s="37"/>
    </row>
    <row r="38" spans="2:8" x14ac:dyDescent="0.25">
      <c r="B38" s="42"/>
      <c r="C38" s="14"/>
      <c r="D38" s="21"/>
      <c r="E38" s="172"/>
      <c r="F38" s="406"/>
      <c r="G38" s="407" t="str">
        <f t="shared" si="0"/>
        <v/>
      </c>
      <c r="H38" s="37"/>
    </row>
    <row r="39" spans="2:8" ht="26.4" x14ac:dyDescent="0.25">
      <c r="B39" s="42" t="s">
        <v>225</v>
      </c>
      <c r="C39" s="14" t="s">
        <v>245</v>
      </c>
      <c r="D39" s="21" t="s">
        <v>25</v>
      </c>
      <c r="E39" s="172">
        <f>G37</f>
        <v>100000</v>
      </c>
      <c r="F39" s="406"/>
      <c r="G39" s="407"/>
      <c r="H39" s="37"/>
    </row>
    <row r="40" spans="2:8" x14ac:dyDescent="0.25">
      <c r="B40" s="42"/>
      <c r="C40" s="14"/>
      <c r="D40" s="21"/>
      <c r="E40" s="172"/>
      <c r="F40" s="406"/>
      <c r="G40" s="407" t="str">
        <f t="shared" si="0"/>
        <v/>
      </c>
      <c r="H40" s="37"/>
    </row>
    <row r="41" spans="2:8" x14ac:dyDescent="0.25">
      <c r="B41" s="42" t="s">
        <v>246</v>
      </c>
      <c r="C41" s="14" t="s">
        <v>235</v>
      </c>
      <c r="D41" s="21"/>
      <c r="E41" s="172"/>
      <c r="F41" s="406"/>
      <c r="G41" s="407" t="str">
        <f t="shared" si="0"/>
        <v/>
      </c>
      <c r="H41" s="37"/>
    </row>
    <row r="42" spans="2:8" x14ac:dyDescent="0.25">
      <c r="B42" s="42"/>
      <c r="C42" s="14"/>
      <c r="D42" s="21"/>
      <c r="E42" s="172"/>
      <c r="F42" s="406"/>
      <c r="G42" s="407" t="str">
        <f t="shared" ref="G42:G64" si="1">IF(D42="","",E42*F42)</f>
        <v/>
      </c>
      <c r="H42" s="37"/>
    </row>
    <row r="43" spans="2:8" x14ac:dyDescent="0.25">
      <c r="B43" s="42" t="s">
        <v>34</v>
      </c>
      <c r="C43" s="14" t="s">
        <v>236</v>
      </c>
      <c r="D43" s="21" t="s">
        <v>155</v>
      </c>
      <c r="E43" s="172">
        <v>1</v>
      </c>
      <c r="F43" s="406">
        <v>500000</v>
      </c>
      <c r="G43" s="407">
        <f t="shared" si="1"/>
        <v>500000</v>
      </c>
      <c r="H43" s="37"/>
    </row>
    <row r="44" spans="2:8" x14ac:dyDescent="0.25">
      <c r="B44" s="42"/>
      <c r="C44" s="14"/>
      <c r="D44" s="21"/>
      <c r="E44" s="172"/>
      <c r="F44" s="406"/>
      <c r="G44" s="407" t="str">
        <f t="shared" si="1"/>
        <v/>
      </c>
      <c r="H44" s="37"/>
    </row>
    <row r="45" spans="2:8" x14ac:dyDescent="0.25">
      <c r="B45" s="42" t="s">
        <v>35</v>
      </c>
      <c r="C45" s="14" t="s">
        <v>228</v>
      </c>
      <c r="D45" s="21" t="s">
        <v>155</v>
      </c>
      <c r="E45" s="172">
        <v>1</v>
      </c>
      <c r="F45" s="406">
        <v>50000</v>
      </c>
      <c r="G45" s="407">
        <f t="shared" si="1"/>
        <v>50000</v>
      </c>
      <c r="H45" s="37"/>
    </row>
    <row r="46" spans="2:8" x14ac:dyDescent="0.25">
      <c r="B46" s="42"/>
      <c r="C46" s="14"/>
      <c r="D46" s="21"/>
      <c r="E46" s="172"/>
      <c r="F46" s="406"/>
      <c r="G46" s="407" t="str">
        <f t="shared" si="1"/>
        <v/>
      </c>
      <c r="H46" s="37"/>
    </row>
    <row r="47" spans="2:8" ht="26.4" x14ac:dyDescent="0.25">
      <c r="B47" s="42" t="s">
        <v>40</v>
      </c>
      <c r="C47" s="14" t="s">
        <v>247</v>
      </c>
      <c r="D47" s="21" t="s">
        <v>25</v>
      </c>
      <c r="E47" s="172">
        <f>G43+G45</f>
        <v>550000</v>
      </c>
      <c r="F47" s="406"/>
      <c r="G47" s="407"/>
      <c r="H47" s="37"/>
    </row>
    <row r="48" spans="2:8" x14ac:dyDescent="0.25">
      <c r="B48" s="42"/>
      <c r="C48" s="14"/>
      <c r="D48" s="21"/>
      <c r="E48" s="172"/>
      <c r="F48" s="406"/>
      <c r="G48" s="407" t="str">
        <f t="shared" si="1"/>
        <v/>
      </c>
      <c r="H48" s="37"/>
    </row>
    <row r="49" spans="2:8" x14ac:dyDescent="0.25">
      <c r="B49" s="42" t="s">
        <v>37</v>
      </c>
      <c r="C49" s="14" t="s">
        <v>237</v>
      </c>
      <c r="D49" s="21"/>
      <c r="E49" s="172"/>
      <c r="F49" s="406"/>
      <c r="G49" s="407" t="str">
        <f t="shared" si="1"/>
        <v/>
      </c>
      <c r="H49" s="37"/>
    </row>
    <row r="50" spans="2:8" x14ac:dyDescent="0.25">
      <c r="B50" s="42"/>
      <c r="C50" s="14"/>
      <c r="D50" s="21"/>
      <c r="E50" s="172"/>
      <c r="F50" s="406"/>
      <c r="G50" s="407" t="str">
        <f t="shared" si="1"/>
        <v/>
      </c>
      <c r="H50" s="37"/>
    </row>
    <row r="51" spans="2:8" x14ac:dyDescent="0.25">
      <c r="B51" s="42" t="s">
        <v>120</v>
      </c>
      <c r="C51" s="14" t="s">
        <v>238</v>
      </c>
      <c r="D51" s="21" t="s">
        <v>155</v>
      </c>
      <c r="E51" s="172">
        <v>1</v>
      </c>
      <c r="F51" s="406">
        <v>900000</v>
      </c>
      <c r="G51" s="407">
        <f t="shared" si="1"/>
        <v>900000</v>
      </c>
      <c r="H51" s="37"/>
    </row>
    <row r="52" spans="2:8" x14ac:dyDescent="0.25">
      <c r="B52" s="42"/>
      <c r="C52" s="14"/>
      <c r="D52" s="21"/>
      <c r="E52" s="172"/>
      <c r="F52" s="406"/>
      <c r="G52" s="407" t="str">
        <f t="shared" si="1"/>
        <v/>
      </c>
      <c r="H52" s="37"/>
    </row>
    <row r="53" spans="2:8" ht="26.4" x14ac:dyDescent="0.25">
      <c r="B53" s="42" t="s">
        <v>225</v>
      </c>
      <c r="C53" s="14" t="s">
        <v>248</v>
      </c>
      <c r="D53" s="21" t="s">
        <v>25</v>
      </c>
      <c r="E53" s="172">
        <f>G51</f>
        <v>900000</v>
      </c>
      <c r="F53" s="406"/>
      <c r="G53" s="407"/>
      <c r="H53" s="37"/>
    </row>
    <row r="54" spans="2:8" x14ac:dyDescent="0.25">
      <c r="B54" s="42"/>
      <c r="C54" s="14"/>
      <c r="D54" s="35"/>
      <c r="E54" s="172"/>
      <c r="F54" s="406"/>
      <c r="G54" s="407" t="str">
        <f t="shared" si="1"/>
        <v/>
      </c>
    </row>
    <row r="55" spans="2:8" ht="26.4" x14ac:dyDescent="0.25">
      <c r="B55" s="42" t="s">
        <v>38</v>
      </c>
      <c r="C55" s="14" t="s">
        <v>229</v>
      </c>
      <c r="D55" s="21"/>
      <c r="E55" s="172"/>
      <c r="F55" s="406"/>
      <c r="G55" s="407" t="str">
        <f t="shared" si="1"/>
        <v/>
      </c>
      <c r="H55" s="37"/>
    </row>
    <row r="56" spans="2:8" x14ac:dyDescent="0.25">
      <c r="B56" s="42"/>
      <c r="C56" s="14"/>
      <c r="D56" s="21"/>
      <c r="E56" s="172"/>
      <c r="F56" s="406"/>
      <c r="G56" s="407" t="str">
        <f t="shared" si="1"/>
        <v/>
      </c>
      <c r="H56" s="41"/>
    </row>
    <row r="57" spans="2:8" x14ac:dyDescent="0.25">
      <c r="B57" s="42" t="s">
        <v>226</v>
      </c>
      <c r="C57" s="14" t="s">
        <v>239</v>
      </c>
      <c r="D57" s="21" t="s">
        <v>205</v>
      </c>
      <c r="E57" s="172">
        <v>60</v>
      </c>
      <c r="F57" s="406"/>
      <c r="G57" s="407"/>
    </row>
    <row r="58" spans="2:8" x14ac:dyDescent="0.25">
      <c r="B58" s="42"/>
      <c r="C58" s="14"/>
      <c r="D58" s="21"/>
      <c r="E58" s="172"/>
      <c r="F58" s="406"/>
      <c r="G58" s="407" t="str">
        <f t="shared" si="1"/>
        <v/>
      </c>
      <c r="H58" s="37"/>
    </row>
    <row r="59" spans="2:8" x14ac:dyDescent="0.25">
      <c r="B59" s="42" t="s">
        <v>227</v>
      </c>
      <c r="C59" s="14" t="s">
        <v>230</v>
      </c>
      <c r="D59" s="21" t="s">
        <v>205</v>
      </c>
      <c r="E59" s="172">
        <v>60</v>
      </c>
      <c r="F59" s="406"/>
      <c r="G59" s="407"/>
      <c r="H59" s="37"/>
    </row>
    <row r="60" spans="2:8" ht="6.9" customHeight="1" x14ac:dyDescent="0.25">
      <c r="B60" s="42"/>
      <c r="C60" s="14"/>
      <c r="D60" s="21"/>
      <c r="E60" s="172"/>
      <c r="F60" s="406"/>
      <c r="G60" s="407" t="str">
        <f t="shared" si="1"/>
        <v/>
      </c>
      <c r="H60" s="37"/>
    </row>
    <row r="61" spans="2:8" x14ac:dyDescent="0.25">
      <c r="B61" s="42" t="s">
        <v>39</v>
      </c>
      <c r="C61" s="173" t="s">
        <v>305</v>
      </c>
      <c r="D61" s="171"/>
      <c r="E61" s="172"/>
      <c r="F61" s="406"/>
      <c r="G61" s="407" t="str">
        <f t="shared" si="1"/>
        <v/>
      </c>
      <c r="H61" s="37"/>
    </row>
    <row r="62" spans="2:8" ht="8.4" customHeight="1" x14ac:dyDescent="0.25">
      <c r="B62" s="42"/>
      <c r="C62" s="173"/>
      <c r="D62" s="171"/>
      <c r="E62" s="172"/>
      <c r="F62" s="406"/>
      <c r="G62" s="407" t="str">
        <f t="shared" si="1"/>
        <v/>
      </c>
      <c r="H62" s="37"/>
    </row>
    <row r="63" spans="2:8" x14ac:dyDescent="0.25">
      <c r="B63" s="42"/>
      <c r="C63" s="174" t="s">
        <v>303</v>
      </c>
      <c r="D63" s="171" t="s">
        <v>156</v>
      </c>
      <c r="E63" s="172">
        <v>1</v>
      </c>
      <c r="F63" s="406">
        <v>50000</v>
      </c>
      <c r="G63" s="407">
        <f t="shared" si="1"/>
        <v>50000</v>
      </c>
      <c r="H63" s="37"/>
    </row>
    <row r="64" spans="2:8" x14ac:dyDescent="0.25">
      <c r="B64" s="42"/>
      <c r="C64" s="173"/>
      <c r="D64" s="171"/>
      <c r="E64" s="172"/>
      <c r="F64" s="406"/>
      <c r="G64" s="407" t="str">
        <f t="shared" si="1"/>
        <v/>
      </c>
      <c r="H64" s="37"/>
    </row>
    <row r="65" spans="2:8" ht="22.8" x14ac:dyDescent="0.25">
      <c r="B65" s="42"/>
      <c r="C65" s="174" t="s">
        <v>304</v>
      </c>
      <c r="D65" s="171" t="s">
        <v>25</v>
      </c>
      <c r="E65" s="172">
        <f>G63</f>
        <v>50000</v>
      </c>
      <c r="F65" s="406"/>
      <c r="G65" s="407"/>
      <c r="H65" s="37"/>
    </row>
    <row r="66" spans="2:8" s="27" customFormat="1" ht="19.5" customHeight="1" x14ac:dyDescent="0.25">
      <c r="B66" s="99" t="str">
        <f>$B$11</f>
        <v>E</v>
      </c>
      <c r="C66" s="532" t="s">
        <v>212</v>
      </c>
      <c r="D66" s="533"/>
      <c r="E66" s="533"/>
      <c r="F66" s="534"/>
      <c r="G66" s="411"/>
      <c r="H66" s="32"/>
    </row>
  </sheetData>
  <mergeCells count="5">
    <mergeCell ref="C66:F66"/>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4897BEB2-C6F8-4198-BF87-C3BCBC877508}">
            <xm:f>AND(Information!$C$8=FALSE,$D13&lt;&gt;"P C Sum",$D13&lt;&gt;"PC Sum",$D13&lt;&gt;"P Sum",$D13&lt;&gt;"Prov Sum")</xm:f>
            <x14:dxf>
              <font>
                <strike val="0"/>
                <color theme="0"/>
              </font>
              <numFmt numFmtId="4" formatCode="#,##0.00"/>
            </x14:dxf>
          </x14:cfRule>
          <xm:sqref>F13:G65</xm:sqref>
        </x14:conditionalFormatting>
        <x14:conditionalFormatting xmlns:xm="http://schemas.microsoft.com/office/excel/2006/main">
          <x14:cfRule type="expression" priority="1" id="{DF665730-5D0D-471E-A5C5-B72306870DE5}">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218D-9866-4E08-9D35-8AFAB3EA6369}">
  <sheetPr>
    <tabColor theme="3" tint="0.59999389629810485"/>
  </sheetPr>
  <dimension ref="B1:M164"/>
  <sheetViews>
    <sheetView showGridLines="0" view="pageLayout" topLeftCell="A4" zoomScale="85" zoomScaleNormal="100" zoomScaleSheetLayoutView="100" zoomScalePageLayoutView="85" workbookViewId="0">
      <selection activeCell="B15" sqref="B15"/>
    </sheetView>
  </sheetViews>
  <sheetFormatPr defaultColWidth="8.88671875" defaultRowHeight="13.2" x14ac:dyDescent="0.25"/>
  <cols>
    <col min="1" max="1" width="2" style="78" customWidth="1"/>
    <col min="2" max="2" width="8.44140625" style="180" customWidth="1"/>
    <col min="3" max="3" width="55.88671875" style="68" customWidth="1"/>
    <col min="4" max="4" width="6.5546875" style="68" customWidth="1"/>
    <col min="5" max="5" width="21.88671875" style="90" customWidth="1"/>
    <col min="6" max="6" width="1.44140625" style="78" customWidth="1"/>
    <col min="7" max="7" width="4.44140625" style="78" customWidth="1"/>
    <col min="8" max="8" width="9.5546875" style="78" customWidth="1"/>
    <col min="9" max="9" width="11.44140625" style="91" customWidth="1"/>
    <col min="10" max="10" width="11.5546875" style="78" bestFit="1" customWidth="1"/>
    <col min="11" max="11" width="8.88671875" style="78"/>
    <col min="12" max="12" width="15.44140625" style="78" customWidth="1"/>
    <col min="13" max="13" width="12.5546875" style="78" customWidth="1"/>
    <col min="14" max="14" width="9.44140625" style="78" customWidth="1"/>
    <col min="15" max="16384" width="8.88671875" style="78"/>
  </cols>
  <sheetData>
    <row r="1" spans="2:13" s="62" customFormat="1" ht="18" customHeight="1" x14ac:dyDescent="0.25">
      <c r="B1" s="2" t="str">
        <f>Client1</f>
        <v>Province of KwaZulu-Natal</v>
      </c>
      <c r="C1" s="65"/>
      <c r="D1" s="65"/>
      <c r="F1" s="179" t="str">
        <f>"Contract No. "&amp;ContractNo</f>
        <v>Contract No. ZNB01208/00000/00/PMC/INF/21/T</v>
      </c>
      <c r="H1" s="111"/>
      <c r="I1" s="161"/>
      <c r="M1" s="111"/>
    </row>
    <row r="2" spans="2:13" s="62" customFormat="1" ht="16.5" customHeight="1" x14ac:dyDescent="0.25">
      <c r="B2" s="88" t="str">
        <f>Client2</f>
        <v>Department of Transport</v>
      </c>
      <c r="C2" s="65"/>
      <c r="D2" s="65"/>
      <c r="E2" s="111"/>
      <c r="F2" s="111"/>
      <c r="G2" s="111"/>
      <c r="H2" s="111"/>
      <c r="I2" s="161"/>
      <c r="K2" s="63"/>
      <c r="L2" s="63"/>
      <c r="M2" s="111"/>
    </row>
    <row r="3" spans="2:13" s="62" customFormat="1" ht="13.5" customHeight="1" x14ac:dyDescent="0.25">
      <c r="B3" s="160"/>
      <c r="C3" s="65"/>
      <c r="D3" s="65"/>
      <c r="E3" s="111"/>
      <c r="F3" s="111"/>
      <c r="G3" s="111"/>
      <c r="H3" s="111"/>
      <c r="I3" s="161"/>
      <c r="K3" s="63"/>
      <c r="L3" s="63"/>
      <c r="M3" s="111"/>
    </row>
    <row r="4" spans="2:13" s="62" customFormat="1" ht="13.5" customHeight="1" x14ac:dyDescent="0.25">
      <c r="B4" s="160"/>
      <c r="C4" s="65"/>
      <c r="D4" s="65"/>
      <c r="E4" s="111"/>
      <c r="F4" s="111"/>
      <c r="G4" s="111"/>
      <c r="H4" s="111"/>
      <c r="I4" s="161"/>
      <c r="K4" s="63"/>
      <c r="L4" s="63"/>
      <c r="M4" s="111"/>
    </row>
    <row r="5" spans="2:13" ht="12.75" customHeight="1" x14ac:dyDescent="0.25">
      <c r="B5" s="186" t="str">
        <f>'[2]Sch F'!B6</f>
        <v>SCHEDULE F: EXPANDED PUBLIC WORKS PROGRAMME</v>
      </c>
      <c r="C5" s="110"/>
      <c r="D5" s="110"/>
      <c r="E5" s="110"/>
    </row>
    <row r="6" spans="2:13" ht="12.75" customHeight="1" x14ac:dyDescent="0.25">
      <c r="B6" s="112"/>
      <c r="C6" s="182"/>
      <c r="D6" s="182"/>
      <c r="E6" s="182"/>
    </row>
    <row r="7" spans="2:13" ht="12.75" customHeight="1" x14ac:dyDescent="0.25">
      <c r="B7" s="530" t="s">
        <v>311</v>
      </c>
      <c r="C7" s="530"/>
      <c r="D7" s="530"/>
      <c r="E7" s="530"/>
    </row>
    <row r="8" spans="2:13" ht="12.75" customHeight="1" x14ac:dyDescent="0.25">
      <c r="B8" s="187"/>
      <c r="C8" s="187"/>
      <c r="D8" s="187"/>
      <c r="E8" s="187"/>
    </row>
    <row r="9" spans="2:13" ht="25.5" customHeight="1" x14ac:dyDescent="0.25">
      <c r="B9" s="529" t="str">
        <f>ContractDescription</f>
        <v>PROVISION OF ROUTINE AND SAFETY MAINTENANCE ON VARIOUS ROADS WITHIN THE LOTHENI ZONE - VULINDLELA AREA OFFICE</v>
      </c>
      <c r="C9" s="529"/>
      <c r="D9" s="529"/>
      <c r="E9" s="529"/>
      <c r="F9" s="180"/>
      <c r="G9" s="188"/>
      <c r="H9" s="180"/>
    </row>
    <row r="10" spans="2:13" ht="5.25" customHeight="1" thickBot="1" x14ac:dyDescent="0.3">
      <c r="B10" s="531"/>
      <c r="C10" s="531"/>
      <c r="D10" s="531"/>
      <c r="E10" s="531"/>
    </row>
    <row r="11" spans="2:13" s="110" customFormat="1" ht="24.9" customHeight="1" thickBot="1" x14ac:dyDescent="0.3">
      <c r="B11" s="162" t="s">
        <v>217</v>
      </c>
      <c r="C11" s="163" t="s">
        <v>1</v>
      </c>
      <c r="D11" s="189" t="s">
        <v>206</v>
      </c>
      <c r="E11" s="164" t="s">
        <v>5</v>
      </c>
      <c r="I11" s="165"/>
    </row>
    <row r="12" spans="2:13" ht="21" customHeight="1" x14ac:dyDescent="0.25">
      <c r="B12" s="185" t="s">
        <v>240</v>
      </c>
      <c r="C12" s="190" t="str">
        <f>'Chapter E'!C11</f>
        <v>EXPANDED PUBLIC WORKS PROGRAMME (EPWP)</v>
      </c>
      <c r="D12" s="468"/>
      <c r="E12" s="469"/>
      <c r="H12" s="110"/>
      <c r="I12" s="167"/>
    </row>
    <row r="13" spans="2:13" ht="9" customHeight="1" thickBot="1" x14ac:dyDescent="0.3">
      <c r="B13" s="168"/>
      <c r="C13" s="181"/>
      <c r="D13" s="470"/>
      <c r="E13" s="471"/>
      <c r="H13" s="110"/>
      <c r="I13" s="167"/>
    </row>
    <row r="14" spans="2:13" ht="23.4" customHeight="1" thickBot="1" x14ac:dyDescent="0.3">
      <c r="B14" s="191" t="str">
        <f>"TOTAL CARRIED FORWARD TO SUMMARY (Page C"&amp;_Summary&amp;")"</f>
        <v>TOTAL CARRIED FORWARD TO SUMMARY (Page C56)</v>
      </c>
      <c r="C14" s="192"/>
      <c r="D14" s="472"/>
      <c r="E14" s="473"/>
    </row>
    <row r="15" spans="2:13" x14ac:dyDescent="0.25">
      <c r="E15" s="169"/>
      <c r="G15" s="194"/>
    </row>
    <row r="66" spans="2:8" x14ac:dyDescent="0.25">
      <c r="B66" s="9"/>
      <c r="C66" s="9"/>
      <c r="D66" s="9"/>
      <c r="E66" s="9"/>
      <c r="F66" s="180"/>
      <c r="G66" s="180"/>
      <c r="H66" s="180"/>
    </row>
    <row r="164" spans="2:8" x14ac:dyDescent="0.25">
      <c r="B164" s="9"/>
      <c r="C164" s="9"/>
      <c r="D164" s="9"/>
      <c r="E164" s="9"/>
      <c r="F164" s="180"/>
      <c r="G164" s="180"/>
      <c r="H164" s="180"/>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AFA2E833-3E73-4AC2-8724-4C77555EDA82}">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3926F-051D-4273-B893-24395EC5E300}">
  <dimension ref="B1:H125"/>
  <sheetViews>
    <sheetView view="pageLayout" topLeftCell="A100" zoomScale="85" zoomScaleNormal="125" zoomScaleSheetLayoutView="100" zoomScalePageLayoutView="85" workbookViewId="0">
      <selection activeCell="G18" sqref="G18"/>
    </sheetView>
  </sheetViews>
  <sheetFormatPr defaultColWidth="6.88671875" defaultRowHeight="13.2" x14ac:dyDescent="0.25"/>
  <cols>
    <col min="1" max="1" width="0.88671875" style="1" customWidth="1"/>
    <col min="2" max="2" width="11.5546875" style="33" customWidth="1"/>
    <col min="3" max="3" width="45.5546875" style="3" customWidth="1"/>
    <col min="4" max="4" width="13.5546875" style="4" customWidth="1"/>
    <col min="5" max="5" width="15.5546875" style="4" customWidth="1"/>
    <col min="6" max="6" width="14" style="1" customWidth="1"/>
    <col min="7" max="7" width="15.5546875" style="5" customWidth="1"/>
    <col min="8" max="8" width="0.88671875" style="5" customWidth="1"/>
    <col min="9" max="16384" width="6.88671875" style="1"/>
  </cols>
  <sheetData>
    <row r="1" spans="2:8" x14ac:dyDescent="0.25">
      <c r="G1" s="5">
        <f>MAX(G9:G498)</f>
        <v>16171755</v>
      </c>
    </row>
    <row r="2" spans="2:8" x14ac:dyDescent="0.25">
      <c r="B2" s="81" t="str">
        <f>Client1</f>
        <v>Province of KwaZulu-Natal</v>
      </c>
      <c r="C2" s="82"/>
      <c r="D2" s="56"/>
      <c r="E2" s="495" t="str">
        <f>"Contract No. "&amp;ContractNo</f>
        <v>Contract No. ZNB01208/00000/00/PMC/INF/21/T</v>
      </c>
      <c r="F2" s="495"/>
      <c r="G2" s="495"/>
    </row>
    <row r="3" spans="2:8" x14ac:dyDescent="0.25">
      <c r="B3" s="106" t="str">
        <f>Client2</f>
        <v>Department of Transport</v>
      </c>
      <c r="C3" s="82"/>
      <c r="D3" s="56"/>
      <c r="E3" s="56"/>
      <c r="F3" s="57"/>
      <c r="G3" s="83"/>
    </row>
    <row r="4" spans="2:8" x14ac:dyDescent="0.25">
      <c r="B4" s="58"/>
      <c r="C4" s="58"/>
      <c r="D4" s="107"/>
      <c r="E4" s="107"/>
      <c r="F4" s="60"/>
      <c r="G4" s="84"/>
    </row>
    <row r="5" spans="2:8" x14ac:dyDescent="0.25">
      <c r="B5" s="493" t="s">
        <v>266</v>
      </c>
      <c r="C5" s="494"/>
      <c r="D5" s="494"/>
      <c r="E5" s="494"/>
      <c r="F5" s="494"/>
      <c r="G5" s="535" t="str">
        <f>"CHAPTER "&amp;B11</f>
        <v>CHAPTER F</v>
      </c>
      <c r="H5" s="108"/>
    </row>
    <row r="6" spans="2:8" ht="7.5" customHeight="1" x14ac:dyDescent="0.25">
      <c r="B6" s="486" t="str">
        <f>ContractDescription</f>
        <v>PROVISION OF ROUTINE AND SAFETY MAINTENANCE ON VARIOUS ROADS WITHIN THE LOTHENI ZONE - VULINDLELA AREA OFFICE</v>
      </c>
      <c r="C6" s="487"/>
      <c r="D6" s="487"/>
      <c r="E6" s="487"/>
      <c r="F6" s="487"/>
      <c r="G6" s="536"/>
      <c r="H6" s="112"/>
    </row>
    <row r="7" spans="2:8" ht="12.75" customHeight="1" x14ac:dyDescent="0.25">
      <c r="B7" s="486"/>
      <c r="C7" s="487"/>
      <c r="D7" s="487"/>
      <c r="E7" s="487"/>
      <c r="F7" s="487"/>
      <c r="G7" s="536"/>
      <c r="H7" s="112"/>
    </row>
    <row r="8" spans="2:8" ht="7.5" customHeight="1" x14ac:dyDescent="0.25">
      <c r="B8" s="488"/>
      <c r="C8" s="489"/>
      <c r="D8" s="489"/>
      <c r="E8" s="489"/>
      <c r="F8" s="489"/>
      <c r="G8" s="537"/>
      <c r="H8" s="112"/>
    </row>
    <row r="9" spans="2:8" s="9" customFormat="1" ht="24.9" customHeight="1" x14ac:dyDescent="0.25">
      <c r="B9" s="10" t="s">
        <v>0</v>
      </c>
      <c r="C9" s="11" t="s">
        <v>1</v>
      </c>
      <c r="D9" s="11" t="s">
        <v>2</v>
      </c>
      <c r="E9" s="11" t="s">
        <v>3</v>
      </c>
      <c r="F9" s="11" t="s">
        <v>4</v>
      </c>
      <c r="G9" s="11" t="s">
        <v>5</v>
      </c>
      <c r="H9" s="110"/>
    </row>
    <row r="10" spans="2:8" x14ac:dyDescent="0.25">
      <c r="B10" s="13"/>
      <c r="C10" s="14"/>
      <c r="D10" s="15"/>
      <c r="E10" s="15"/>
      <c r="F10" s="406"/>
      <c r="G10" s="467"/>
      <c r="H10" s="18"/>
    </row>
    <row r="11" spans="2:8" x14ac:dyDescent="0.25">
      <c r="B11" s="53" t="s">
        <v>232</v>
      </c>
      <c r="C11" s="20" t="s">
        <v>250</v>
      </c>
      <c r="D11" s="21"/>
      <c r="E11" s="21"/>
      <c r="F11" s="406"/>
      <c r="G11" s="407"/>
      <c r="H11" s="37"/>
    </row>
    <row r="12" spans="2:8" x14ac:dyDescent="0.25">
      <c r="B12" s="42"/>
      <c r="C12" s="14"/>
      <c r="D12" s="21"/>
      <c r="E12" s="21"/>
      <c r="F12" s="406"/>
      <c r="G12" s="407"/>
      <c r="H12" s="37"/>
    </row>
    <row r="13" spans="2:8" x14ac:dyDescent="0.25">
      <c r="B13" s="42" t="s">
        <v>256</v>
      </c>
      <c r="C13" s="14" t="s">
        <v>251</v>
      </c>
      <c r="D13" s="21"/>
      <c r="E13" s="21"/>
      <c r="F13" s="406"/>
      <c r="G13" s="407"/>
      <c r="H13" s="37"/>
    </row>
    <row r="14" spans="2:8" x14ac:dyDescent="0.25">
      <c r="B14" s="53"/>
      <c r="C14" s="14"/>
      <c r="D14" s="21"/>
      <c r="E14" s="21"/>
      <c r="F14" s="406"/>
      <c r="G14" s="407"/>
      <c r="H14" s="37"/>
    </row>
    <row r="15" spans="2:8" ht="26.4" x14ac:dyDescent="0.25">
      <c r="B15" s="42" t="s">
        <v>34</v>
      </c>
      <c r="C15" s="14" t="s">
        <v>252</v>
      </c>
      <c r="D15" s="21"/>
      <c r="E15" s="22"/>
      <c r="F15" s="406"/>
      <c r="G15" s="407"/>
      <c r="H15" s="38"/>
    </row>
    <row r="16" spans="2:8" x14ac:dyDescent="0.25">
      <c r="B16" s="53"/>
      <c r="C16" s="14"/>
      <c r="D16" s="21"/>
      <c r="E16" s="22"/>
      <c r="F16" s="406"/>
      <c r="G16" s="407"/>
      <c r="H16" s="38"/>
    </row>
    <row r="17" spans="2:8" ht="52.8" x14ac:dyDescent="0.25">
      <c r="B17" s="42" t="s">
        <v>66</v>
      </c>
      <c r="C17" s="14" t="s">
        <v>253</v>
      </c>
      <c r="D17" s="21" t="s">
        <v>33</v>
      </c>
      <c r="E17" s="22">
        <v>5</v>
      </c>
      <c r="F17" s="406"/>
      <c r="G17" s="407"/>
      <c r="H17" s="37"/>
    </row>
    <row r="18" spans="2:8" x14ac:dyDescent="0.25">
      <c r="B18" s="42"/>
      <c r="C18" s="14"/>
      <c r="D18" s="21"/>
      <c r="E18" s="22"/>
      <c r="F18" s="406"/>
      <c r="G18" s="407"/>
      <c r="H18" s="37"/>
    </row>
    <row r="19" spans="2:8" ht="52.8" x14ac:dyDescent="0.25">
      <c r="B19" s="42" t="s">
        <v>67</v>
      </c>
      <c r="C19" s="14" t="s">
        <v>254</v>
      </c>
      <c r="D19" s="21" t="s">
        <v>33</v>
      </c>
      <c r="E19" s="22">
        <v>9</v>
      </c>
      <c r="F19" s="406"/>
      <c r="G19" s="407"/>
    </row>
    <row r="20" spans="2:8" x14ac:dyDescent="0.25">
      <c r="B20" s="42"/>
      <c r="C20" s="1"/>
      <c r="D20" s="21"/>
      <c r="E20" s="22"/>
      <c r="F20" s="406"/>
      <c r="G20" s="407"/>
    </row>
    <row r="21" spans="2:8" ht="52.8" x14ac:dyDescent="0.25">
      <c r="B21" s="42" t="s">
        <v>117</v>
      </c>
      <c r="C21" s="14" t="s">
        <v>255</v>
      </c>
      <c r="D21" s="21" t="s">
        <v>33</v>
      </c>
      <c r="E21" s="22">
        <v>4</v>
      </c>
      <c r="F21" s="406"/>
      <c r="G21" s="407"/>
    </row>
    <row r="22" spans="2:8" x14ac:dyDescent="0.25">
      <c r="B22" s="42"/>
      <c r="C22" s="14"/>
      <c r="D22" s="21"/>
      <c r="E22" s="22"/>
      <c r="F22" s="406"/>
      <c r="G22" s="407"/>
    </row>
    <row r="23" spans="2:8" x14ac:dyDescent="0.25">
      <c r="B23" s="42"/>
      <c r="C23" s="14"/>
      <c r="D23" s="21"/>
      <c r="E23" s="22"/>
      <c r="F23" s="406"/>
      <c r="G23" s="407"/>
    </row>
    <row r="24" spans="2:8" x14ac:dyDescent="0.25">
      <c r="B24" s="42"/>
      <c r="C24" s="14"/>
      <c r="D24" s="21"/>
      <c r="E24" s="22"/>
      <c r="F24" s="406"/>
      <c r="G24" s="407"/>
      <c r="H24" s="38"/>
    </row>
    <row r="25" spans="2:8" ht="26.4" x14ac:dyDescent="0.25">
      <c r="B25" s="42" t="s">
        <v>257</v>
      </c>
      <c r="C25" s="14" t="s">
        <v>258</v>
      </c>
      <c r="D25" s="21"/>
      <c r="E25" s="22"/>
      <c r="F25" s="406"/>
      <c r="G25" s="407"/>
      <c r="H25" s="38"/>
    </row>
    <row r="26" spans="2:8" x14ac:dyDescent="0.25">
      <c r="B26" s="42"/>
      <c r="C26" s="14"/>
      <c r="D26" s="21"/>
      <c r="E26" s="22"/>
      <c r="F26" s="406"/>
      <c r="G26" s="407" t="str">
        <f t="shared" ref="G26:G34" si="0">IF(D26="","",E26*F26)</f>
        <v/>
      </c>
      <c r="H26" s="37"/>
    </row>
    <row r="27" spans="2:8" ht="26.4" x14ac:dyDescent="0.25">
      <c r="B27" s="42" t="s">
        <v>34</v>
      </c>
      <c r="C27" s="14" t="s">
        <v>259</v>
      </c>
      <c r="D27" s="21" t="s">
        <v>155</v>
      </c>
      <c r="E27" s="22">
        <v>1</v>
      </c>
      <c r="F27" s="479">
        <v>16171755</v>
      </c>
      <c r="G27" s="407">
        <f t="shared" si="0"/>
        <v>16171755</v>
      </c>
      <c r="H27" s="37"/>
    </row>
    <row r="28" spans="2:8" x14ac:dyDescent="0.25">
      <c r="B28" s="42"/>
      <c r="C28" s="14"/>
      <c r="D28" s="21"/>
      <c r="E28" s="22"/>
      <c r="F28" s="406"/>
      <c r="G28" s="407" t="str">
        <f t="shared" si="0"/>
        <v/>
      </c>
      <c r="H28" s="37"/>
    </row>
    <row r="29" spans="2:8" ht="26.4" x14ac:dyDescent="0.25">
      <c r="B29" s="42" t="s">
        <v>35</v>
      </c>
      <c r="C29" s="113" t="s">
        <v>260</v>
      </c>
      <c r="D29" s="21" t="s">
        <v>25</v>
      </c>
      <c r="E29" s="22">
        <f>G27</f>
        <v>16171755</v>
      </c>
      <c r="F29" s="406"/>
      <c r="G29" s="407"/>
      <c r="H29" s="37"/>
    </row>
    <row r="30" spans="2:8" x14ac:dyDescent="0.25">
      <c r="B30" s="42"/>
      <c r="C30" s="14"/>
      <c r="D30" s="21"/>
      <c r="E30" s="21"/>
      <c r="F30" s="406"/>
      <c r="G30" s="407" t="str">
        <f t="shared" si="0"/>
        <v/>
      </c>
      <c r="H30" s="37"/>
    </row>
    <row r="31" spans="2:8" ht="39.6" customHeight="1" x14ac:dyDescent="0.25">
      <c r="B31" s="42" t="s">
        <v>40</v>
      </c>
      <c r="C31" s="113" t="s">
        <v>261</v>
      </c>
      <c r="D31" s="21" t="s">
        <v>155</v>
      </c>
      <c r="E31" s="175">
        <v>1</v>
      </c>
      <c r="F31" s="480">
        <v>851145</v>
      </c>
      <c r="G31" s="407">
        <f t="shared" si="0"/>
        <v>851145</v>
      </c>
      <c r="H31" s="37"/>
    </row>
    <row r="32" spans="2:8" x14ac:dyDescent="0.25">
      <c r="B32" s="42"/>
      <c r="C32" s="14"/>
      <c r="D32" s="21"/>
      <c r="E32" s="21"/>
      <c r="F32" s="406"/>
      <c r="G32" s="407" t="str">
        <f t="shared" si="0"/>
        <v/>
      </c>
      <c r="H32" s="37"/>
    </row>
    <row r="33" spans="2:8" ht="26.4" x14ac:dyDescent="0.25">
      <c r="B33" s="42" t="s">
        <v>37</v>
      </c>
      <c r="C33" s="14" t="s">
        <v>262</v>
      </c>
      <c r="D33" s="21" t="s">
        <v>25</v>
      </c>
      <c r="E33" s="22">
        <f>G31</f>
        <v>851145</v>
      </c>
      <c r="F33" s="406"/>
      <c r="G33" s="407"/>
      <c r="H33" s="37"/>
    </row>
    <row r="34" spans="2:8" x14ac:dyDescent="0.25">
      <c r="B34" s="42"/>
      <c r="C34" s="14"/>
      <c r="D34" s="21"/>
      <c r="E34" s="21"/>
      <c r="F34" s="406"/>
      <c r="G34" s="407" t="str">
        <f t="shared" si="0"/>
        <v/>
      </c>
      <c r="H34" s="37"/>
    </row>
    <row r="35" spans="2:8" ht="26.4" x14ac:dyDescent="0.25">
      <c r="B35" s="42" t="s">
        <v>38</v>
      </c>
      <c r="C35" s="14" t="s">
        <v>263</v>
      </c>
      <c r="D35" s="21" t="s">
        <v>264</v>
      </c>
      <c r="E35" s="21">
        <f>_Duration</f>
        <v>24</v>
      </c>
      <c r="F35" s="406"/>
      <c r="G35" s="407"/>
      <c r="H35" s="37"/>
    </row>
    <row r="36" spans="2:8" x14ac:dyDescent="0.25">
      <c r="B36" s="42"/>
      <c r="C36" s="14"/>
      <c r="D36" s="21"/>
      <c r="E36" s="21"/>
      <c r="F36" s="406"/>
      <c r="G36" s="407"/>
      <c r="H36" s="37"/>
    </row>
    <row r="37" spans="2:8" x14ac:dyDescent="0.25">
      <c r="B37" s="42"/>
      <c r="C37" s="14"/>
      <c r="D37" s="21"/>
      <c r="E37" s="21"/>
      <c r="F37" s="406"/>
      <c r="G37" s="407"/>
      <c r="H37" s="37"/>
    </row>
    <row r="38" spans="2:8" x14ac:dyDescent="0.25">
      <c r="B38" s="42"/>
      <c r="C38" s="14"/>
      <c r="D38" s="21"/>
      <c r="E38" s="21"/>
      <c r="F38" s="406"/>
      <c r="G38" s="407"/>
      <c r="H38" s="37"/>
    </row>
    <row r="39" spans="2:8" x14ac:dyDescent="0.25">
      <c r="B39" s="42"/>
      <c r="C39" s="14"/>
      <c r="D39" s="21"/>
      <c r="E39" s="21"/>
      <c r="F39" s="406"/>
      <c r="G39" s="407"/>
      <c r="H39" s="37"/>
    </row>
    <row r="40" spans="2:8" x14ac:dyDescent="0.25">
      <c r="B40" s="42"/>
      <c r="C40" s="14"/>
      <c r="D40" s="21"/>
      <c r="E40" s="21"/>
      <c r="F40" s="406"/>
      <c r="G40" s="407"/>
      <c r="H40" s="37"/>
    </row>
    <row r="41" spans="2:8" x14ac:dyDescent="0.25">
      <c r="B41" s="42"/>
      <c r="C41" s="14"/>
      <c r="D41" s="21"/>
      <c r="E41" s="21"/>
      <c r="F41" s="406"/>
      <c r="G41" s="407"/>
      <c r="H41" s="37"/>
    </row>
    <row r="42" spans="2:8" x14ac:dyDescent="0.25">
      <c r="B42" s="42"/>
      <c r="C42" s="14"/>
      <c r="D42" s="21"/>
      <c r="E42" s="21"/>
      <c r="F42" s="406"/>
      <c r="G42" s="407"/>
      <c r="H42" s="37"/>
    </row>
    <row r="43" spans="2:8" x14ac:dyDescent="0.25">
      <c r="B43" s="42"/>
      <c r="C43" s="14"/>
      <c r="D43" s="21"/>
      <c r="E43" s="21"/>
      <c r="F43" s="406"/>
      <c r="G43" s="407"/>
      <c r="H43" s="37"/>
    </row>
    <row r="44" spans="2:8" x14ac:dyDescent="0.25">
      <c r="B44" s="42"/>
      <c r="C44" s="14"/>
      <c r="D44" s="21"/>
      <c r="E44" s="21"/>
      <c r="F44" s="406"/>
      <c r="G44" s="407"/>
      <c r="H44" s="37"/>
    </row>
    <row r="45" spans="2:8" x14ac:dyDescent="0.25">
      <c r="B45" s="42"/>
      <c r="C45" s="14"/>
      <c r="D45" s="21"/>
      <c r="E45" s="21"/>
      <c r="F45" s="406"/>
      <c r="G45" s="407"/>
      <c r="H45" s="37"/>
    </row>
    <row r="46" spans="2:8" x14ac:dyDescent="0.25">
      <c r="B46" s="42"/>
      <c r="C46" s="14"/>
      <c r="D46" s="21"/>
      <c r="E46" s="21"/>
      <c r="F46" s="406"/>
      <c r="G46" s="407"/>
      <c r="H46" s="37"/>
    </row>
    <row r="47" spans="2:8" x14ac:dyDescent="0.25">
      <c r="B47" s="42"/>
      <c r="C47" s="14"/>
      <c r="D47" s="21"/>
      <c r="E47" s="21"/>
      <c r="F47" s="406"/>
      <c r="G47" s="407"/>
      <c r="H47" s="37"/>
    </row>
    <row r="48" spans="2:8" x14ac:dyDescent="0.25">
      <c r="B48" s="42"/>
      <c r="C48" s="14"/>
      <c r="D48" s="21"/>
      <c r="E48" s="21"/>
      <c r="F48" s="474"/>
      <c r="G48" s="467"/>
      <c r="H48" s="37"/>
    </row>
    <row r="49" spans="2:8" s="27" customFormat="1" ht="19.5" customHeight="1" x14ac:dyDescent="0.25">
      <c r="B49" s="99" t="str">
        <f>$B$11</f>
        <v>F</v>
      </c>
      <c r="C49" s="29" t="s">
        <v>12</v>
      </c>
      <c r="D49" s="30"/>
      <c r="E49" s="109"/>
      <c r="F49" s="410"/>
      <c r="G49" s="411"/>
      <c r="H49" s="32"/>
    </row>
    <row r="50" spans="2:8" s="27" customFormat="1" ht="19.5" customHeight="1" x14ac:dyDescent="0.25">
      <c r="B50" s="464"/>
      <c r="C50" s="414"/>
      <c r="D50" s="405"/>
      <c r="E50" s="465"/>
      <c r="F50" s="405"/>
      <c r="G50" s="37"/>
      <c r="H50" s="32"/>
    </row>
    <row r="51" spans="2:8" s="27" customFormat="1" ht="19.5" customHeight="1" x14ac:dyDescent="0.25">
      <c r="B51" s="464"/>
      <c r="C51" s="414"/>
      <c r="D51" s="405"/>
      <c r="E51" s="465"/>
      <c r="F51" s="405"/>
      <c r="G51" s="37"/>
      <c r="H51" s="32"/>
    </row>
    <row r="52" spans="2:8" s="27" customFormat="1" ht="19.5" customHeight="1" x14ac:dyDescent="0.25">
      <c r="B52" s="464"/>
      <c r="C52" s="414"/>
      <c r="D52" s="405"/>
      <c r="E52" s="465"/>
      <c r="F52" s="405"/>
      <c r="G52" s="37"/>
      <c r="H52" s="32"/>
    </row>
    <row r="53" spans="2:8" s="27" customFormat="1" ht="19.5" customHeight="1" x14ac:dyDescent="0.25">
      <c r="B53" s="464"/>
      <c r="C53" s="414"/>
      <c r="D53" s="405"/>
      <c r="E53" s="465"/>
      <c r="F53" s="405"/>
      <c r="G53" s="37"/>
      <c r="H53" s="32"/>
    </row>
    <row r="54" spans="2:8" s="27" customFormat="1" ht="19.5" customHeight="1" x14ac:dyDescent="0.25">
      <c r="B54" s="464"/>
      <c r="C54" s="414"/>
      <c r="D54" s="405"/>
      <c r="E54" s="465"/>
      <c r="F54" s="405"/>
      <c r="G54" s="37"/>
      <c r="H54" s="32"/>
    </row>
    <row r="55" spans="2:8" s="27" customFormat="1" ht="19.5" customHeight="1" x14ac:dyDescent="0.25">
      <c r="B55" s="464"/>
      <c r="C55" s="414"/>
      <c r="D55" s="405"/>
      <c r="E55" s="465"/>
      <c r="F55" s="405"/>
      <c r="G55" s="37"/>
      <c r="H55" s="32"/>
    </row>
    <row r="56" spans="2:8" s="27" customFormat="1" ht="19.5" customHeight="1" x14ac:dyDescent="0.25">
      <c r="B56" s="464"/>
      <c r="C56" s="414"/>
      <c r="D56" s="405"/>
      <c r="E56" s="465"/>
      <c r="F56" s="405"/>
      <c r="G56" s="37"/>
      <c r="H56" s="32"/>
    </row>
    <row r="57" spans="2:8" s="27" customFormat="1" ht="19.5" customHeight="1" x14ac:dyDescent="0.25">
      <c r="B57" s="464"/>
      <c r="C57" s="414"/>
      <c r="D57" s="405"/>
      <c r="E57" s="465"/>
      <c r="F57" s="405"/>
      <c r="G57" s="37"/>
      <c r="H57" s="32"/>
    </row>
    <row r="58" spans="2:8" s="27" customFormat="1" ht="19.5" customHeight="1" x14ac:dyDescent="0.25">
      <c r="B58" s="464"/>
      <c r="C58" s="414"/>
      <c r="D58" s="405"/>
      <c r="E58" s="465"/>
      <c r="F58" s="405"/>
      <c r="G58" s="37"/>
      <c r="H58" s="32"/>
    </row>
    <row r="59" spans="2:8" s="27" customFormat="1" ht="19.5" customHeight="1" x14ac:dyDescent="0.25">
      <c r="B59" s="464"/>
      <c r="C59" s="414"/>
      <c r="D59" s="405"/>
      <c r="E59" s="465"/>
      <c r="F59" s="405"/>
      <c r="G59" s="37"/>
      <c r="H59" s="32"/>
    </row>
    <row r="60" spans="2:8" s="27" customFormat="1" ht="19.5" customHeight="1" x14ac:dyDescent="0.25">
      <c r="B60" s="464"/>
      <c r="C60" s="414"/>
      <c r="D60" s="405"/>
      <c r="E60" s="465"/>
      <c r="F60" s="405"/>
      <c r="G60" s="37"/>
      <c r="H60" s="32"/>
    </row>
    <row r="61" spans="2:8" s="27" customFormat="1" ht="19.5" customHeight="1" x14ac:dyDescent="0.25">
      <c r="B61" s="464"/>
      <c r="C61" s="414"/>
      <c r="D61" s="405"/>
      <c r="E61" s="465"/>
      <c r="F61" s="405"/>
      <c r="G61" s="37"/>
      <c r="H61" s="32"/>
    </row>
    <row r="62" spans="2:8" s="27" customFormat="1" ht="19.5" customHeight="1" x14ac:dyDescent="0.25">
      <c r="B62" s="464"/>
      <c r="C62" s="414"/>
      <c r="D62" s="405"/>
      <c r="E62" s="465"/>
      <c r="F62" s="405"/>
      <c r="G62" s="37"/>
      <c r="H62" s="32"/>
    </row>
    <row r="63" spans="2:8" x14ac:dyDescent="0.25">
      <c r="B63" s="484" t="str">
        <f>Client1</f>
        <v>Province of KwaZulu-Natal</v>
      </c>
      <c r="C63" s="484"/>
      <c r="D63" s="484"/>
      <c r="E63" s="482" t="str">
        <f>"Contract No. "&amp;ContractNo</f>
        <v>Contract No. ZNB01208/00000/00/PMC/INF/21/T</v>
      </c>
      <c r="F63" s="482"/>
      <c r="G63" s="482"/>
    </row>
    <row r="64" spans="2:8" x14ac:dyDescent="0.25">
      <c r="B64" s="484" t="str">
        <f>Client2</f>
        <v>Department of Transport</v>
      </c>
      <c r="C64" s="484"/>
      <c r="D64" s="484"/>
      <c r="E64" s="482"/>
      <c r="F64" s="482"/>
      <c r="G64" s="482"/>
    </row>
    <row r="65" spans="2:8" x14ac:dyDescent="0.25">
      <c r="B65" s="485"/>
      <c r="C65" s="485"/>
      <c r="D65" s="485"/>
      <c r="E65" s="483"/>
      <c r="F65" s="483"/>
      <c r="G65" s="483"/>
    </row>
    <row r="66" spans="2:8" x14ac:dyDescent="0.25">
      <c r="B66" s="493" t="str">
        <f>B5</f>
        <v>SCHEDULE F: SMALL CONTRACTOR DEVELOPMENT</v>
      </c>
      <c r="C66" s="494"/>
      <c r="D66" s="494"/>
      <c r="E66" s="494"/>
      <c r="F66" s="494"/>
      <c r="G66" s="497" t="str">
        <f>$G$5</f>
        <v>CHAPTER F</v>
      </c>
      <c r="H66" s="108"/>
    </row>
    <row r="67" spans="2:8" ht="6.9" customHeight="1" x14ac:dyDescent="0.25">
      <c r="B67" s="486" t="str">
        <f>ContractDescription</f>
        <v>PROVISION OF ROUTINE AND SAFETY MAINTENANCE ON VARIOUS ROADS WITHIN THE LOTHENI ZONE - VULINDLELA AREA OFFICE</v>
      </c>
      <c r="C67" s="487"/>
      <c r="D67" s="487"/>
      <c r="E67" s="487"/>
      <c r="F67" s="487"/>
      <c r="G67" s="498"/>
      <c r="H67" s="112"/>
    </row>
    <row r="68" spans="2:8" x14ac:dyDescent="0.25">
      <c r="B68" s="486"/>
      <c r="C68" s="487"/>
      <c r="D68" s="487"/>
      <c r="E68" s="487"/>
      <c r="F68" s="487"/>
      <c r="G68" s="498"/>
      <c r="H68" s="112"/>
    </row>
    <row r="69" spans="2:8" ht="8.4" customHeight="1" x14ac:dyDescent="0.25">
      <c r="B69" s="488"/>
      <c r="C69" s="489"/>
      <c r="D69" s="489"/>
      <c r="E69" s="489"/>
      <c r="F69" s="489"/>
      <c r="G69" s="499"/>
      <c r="H69" s="112"/>
    </row>
    <row r="70" spans="2:8" s="9" customFormat="1" ht="24.9" customHeight="1" x14ac:dyDescent="0.25">
      <c r="B70" s="54" t="s">
        <v>0</v>
      </c>
      <c r="C70" s="11" t="s">
        <v>1</v>
      </c>
      <c r="D70" s="11" t="s">
        <v>2</v>
      </c>
      <c r="E70" s="11" t="s">
        <v>3</v>
      </c>
      <c r="F70" s="11" t="s">
        <v>4</v>
      </c>
      <c r="G70" s="11" t="s">
        <v>5</v>
      </c>
      <c r="H70" s="110"/>
    </row>
    <row r="71" spans="2:8" s="27" customFormat="1" ht="19.5" customHeight="1" x14ac:dyDescent="0.25">
      <c r="B71" s="61"/>
      <c r="C71" s="29" t="s">
        <v>26</v>
      </c>
      <c r="D71" s="30"/>
      <c r="E71" s="109"/>
      <c r="F71" s="410"/>
      <c r="G71" s="475"/>
      <c r="H71" s="32"/>
    </row>
    <row r="72" spans="2:8" x14ac:dyDescent="0.25">
      <c r="B72" s="42"/>
      <c r="C72" s="14"/>
      <c r="D72" s="21"/>
      <c r="E72" s="21"/>
      <c r="F72" s="474"/>
      <c r="G72" s="467" t="str">
        <f t="shared" ref="G72:G94" si="1">IF(D72="","",E72*F72)</f>
        <v/>
      </c>
      <c r="H72" s="37"/>
    </row>
    <row r="73" spans="2:8" x14ac:dyDescent="0.25">
      <c r="B73" s="42" t="s">
        <v>34</v>
      </c>
      <c r="C73" s="14" t="s">
        <v>220</v>
      </c>
      <c r="D73" s="21"/>
      <c r="E73" s="21"/>
      <c r="F73" s="406"/>
      <c r="G73" s="407" t="str">
        <f t="shared" si="1"/>
        <v/>
      </c>
      <c r="H73" s="37"/>
    </row>
    <row r="74" spans="2:8" x14ac:dyDescent="0.25">
      <c r="B74" s="53"/>
      <c r="C74" s="14"/>
      <c r="D74" s="21"/>
      <c r="E74" s="21"/>
      <c r="F74" s="406"/>
      <c r="G74" s="407" t="str">
        <f t="shared" si="1"/>
        <v/>
      </c>
      <c r="H74" s="37"/>
    </row>
    <row r="75" spans="2:8" x14ac:dyDescent="0.25">
      <c r="B75" s="42" t="s">
        <v>66</v>
      </c>
      <c r="C75" s="14" t="s">
        <v>221</v>
      </c>
      <c r="D75" s="21" t="s">
        <v>155</v>
      </c>
      <c r="E75" s="176">
        <v>1</v>
      </c>
      <c r="F75" s="406">
        <v>150000</v>
      </c>
      <c r="G75" s="407">
        <f t="shared" si="1"/>
        <v>150000</v>
      </c>
      <c r="H75" s="37"/>
    </row>
    <row r="76" spans="2:8" x14ac:dyDescent="0.25">
      <c r="B76" s="42"/>
      <c r="C76" s="14"/>
      <c r="D76" s="21"/>
      <c r="E76" s="176"/>
      <c r="F76" s="406"/>
      <c r="G76" s="407" t="str">
        <f t="shared" si="1"/>
        <v/>
      </c>
      <c r="H76" s="37"/>
    </row>
    <row r="77" spans="2:8" ht="26.4" x14ac:dyDescent="0.25">
      <c r="B77" s="42" t="s">
        <v>67</v>
      </c>
      <c r="C77" s="14" t="s">
        <v>267</v>
      </c>
      <c r="D77" s="21" t="s">
        <v>25</v>
      </c>
      <c r="E77" s="177">
        <f>G75</f>
        <v>150000</v>
      </c>
      <c r="F77" s="406"/>
      <c r="G77" s="407"/>
      <c r="H77" s="37"/>
    </row>
    <row r="78" spans="2:8" x14ac:dyDescent="0.25">
      <c r="B78" s="42"/>
      <c r="C78" s="1"/>
      <c r="D78" s="21"/>
      <c r="E78" s="176"/>
      <c r="F78" s="406"/>
      <c r="G78" s="407" t="str">
        <f t="shared" si="1"/>
        <v/>
      </c>
      <c r="H78" s="37"/>
    </row>
    <row r="79" spans="2:8" x14ac:dyDescent="0.25">
      <c r="B79" s="42" t="s">
        <v>35</v>
      </c>
      <c r="C79" s="14" t="s">
        <v>222</v>
      </c>
      <c r="D79" s="21"/>
      <c r="E79" s="176"/>
      <c r="F79" s="406"/>
      <c r="G79" s="407" t="str">
        <f t="shared" si="1"/>
        <v/>
      </c>
      <c r="H79" s="37"/>
    </row>
    <row r="80" spans="2:8" x14ac:dyDescent="0.25">
      <c r="B80" s="42"/>
      <c r="C80" s="14"/>
      <c r="D80" s="21"/>
      <c r="E80" s="176"/>
      <c r="F80" s="406"/>
      <c r="G80" s="407" t="str">
        <f t="shared" si="1"/>
        <v/>
      </c>
      <c r="H80" s="37"/>
    </row>
    <row r="81" spans="2:8" x14ac:dyDescent="0.25">
      <c r="B81" s="42" t="s">
        <v>108</v>
      </c>
      <c r="C81" s="14" t="s">
        <v>221</v>
      </c>
      <c r="D81" s="21" t="s">
        <v>155</v>
      </c>
      <c r="E81" s="176">
        <v>1</v>
      </c>
      <c r="F81" s="406">
        <v>200000</v>
      </c>
      <c r="G81" s="407">
        <f t="shared" si="1"/>
        <v>200000</v>
      </c>
      <c r="H81" s="37"/>
    </row>
    <row r="82" spans="2:8" x14ac:dyDescent="0.25">
      <c r="B82" s="42"/>
      <c r="C82" s="14"/>
      <c r="D82" s="21"/>
      <c r="E82" s="176"/>
      <c r="F82" s="406"/>
      <c r="G82" s="407" t="str">
        <f t="shared" si="1"/>
        <v/>
      </c>
    </row>
    <row r="83" spans="2:8" ht="26.4" x14ac:dyDescent="0.25">
      <c r="B83" s="42" t="s">
        <v>109</v>
      </c>
      <c r="C83" s="14" t="s">
        <v>268</v>
      </c>
      <c r="D83" s="21" t="s">
        <v>25</v>
      </c>
      <c r="E83" s="177">
        <f>G81</f>
        <v>200000</v>
      </c>
      <c r="F83" s="406"/>
      <c r="G83" s="407"/>
      <c r="H83" s="37"/>
    </row>
    <row r="84" spans="2:8" x14ac:dyDescent="0.25">
      <c r="B84" s="42"/>
      <c r="C84" s="14"/>
      <c r="D84" s="21"/>
      <c r="E84" s="176"/>
      <c r="F84" s="406"/>
      <c r="G84" s="407" t="str">
        <f t="shared" si="1"/>
        <v/>
      </c>
      <c r="H84" s="41"/>
    </row>
    <row r="85" spans="2:8" x14ac:dyDescent="0.25">
      <c r="B85" s="42" t="s">
        <v>36</v>
      </c>
      <c r="C85" s="14" t="s">
        <v>224</v>
      </c>
      <c r="D85" s="21"/>
      <c r="E85" s="176"/>
      <c r="F85" s="406"/>
      <c r="G85" s="407" t="str">
        <f t="shared" si="1"/>
        <v/>
      </c>
    </row>
    <row r="86" spans="2:8" x14ac:dyDescent="0.25">
      <c r="B86" s="42"/>
      <c r="C86" s="14"/>
      <c r="D86" s="21"/>
      <c r="E86" s="176"/>
      <c r="F86" s="406"/>
      <c r="G86" s="407" t="str">
        <f t="shared" si="1"/>
        <v/>
      </c>
      <c r="H86" s="37"/>
    </row>
    <row r="87" spans="2:8" x14ac:dyDescent="0.25">
      <c r="B87" s="42" t="s">
        <v>118</v>
      </c>
      <c r="C87" s="14" t="s">
        <v>221</v>
      </c>
      <c r="D87" s="21" t="s">
        <v>155</v>
      </c>
      <c r="E87" s="176">
        <v>1</v>
      </c>
      <c r="F87" s="406">
        <v>300000</v>
      </c>
      <c r="G87" s="407">
        <f t="shared" si="1"/>
        <v>300000</v>
      </c>
      <c r="H87" s="37"/>
    </row>
    <row r="88" spans="2:8" x14ac:dyDescent="0.25">
      <c r="B88" s="42"/>
      <c r="C88" s="14"/>
      <c r="D88" s="21"/>
      <c r="E88" s="176"/>
      <c r="F88" s="406"/>
      <c r="G88" s="407" t="str">
        <f t="shared" si="1"/>
        <v/>
      </c>
      <c r="H88" s="37"/>
    </row>
    <row r="89" spans="2:8" ht="26.4" x14ac:dyDescent="0.25">
      <c r="B89" s="42" t="s">
        <v>119</v>
      </c>
      <c r="C89" s="14" t="s">
        <v>269</v>
      </c>
      <c r="D89" s="21" t="s">
        <v>25</v>
      </c>
      <c r="E89" s="177">
        <f>G87</f>
        <v>300000</v>
      </c>
      <c r="F89" s="406"/>
      <c r="G89" s="407"/>
      <c r="H89" s="37"/>
    </row>
    <row r="90" spans="2:8" x14ac:dyDescent="0.25">
      <c r="B90" s="42"/>
      <c r="C90" s="14"/>
      <c r="D90" s="21"/>
      <c r="E90" s="176"/>
      <c r="F90" s="406"/>
      <c r="G90" s="407" t="str">
        <f t="shared" si="1"/>
        <v/>
      </c>
      <c r="H90" s="37"/>
    </row>
    <row r="91" spans="2:8" ht="26.4" x14ac:dyDescent="0.25">
      <c r="B91" s="42" t="s">
        <v>37</v>
      </c>
      <c r="C91" s="14" t="s">
        <v>233</v>
      </c>
      <c r="D91" s="21"/>
      <c r="E91" s="176"/>
      <c r="F91" s="406"/>
      <c r="G91" s="407" t="str">
        <f t="shared" si="1"/>
        <v/>
      </c>
      <c r="H91" s="37"/>
    </row>
    <row r="92" spans="2:8" x14ac:dyDescent="0.25">
      <c r="B92" s="42"/>
      <c r="C92" s="14"/>
      <c r="D92" s="21"/>
      <c r="E92" s="176"/>
      <c r="F92" s="406"/>
      <c r="G92" s="407" t="str">
        <f t="shared" si="1"/>
        <v/>
      </c>
      <c r="H92" s="37"/>
    </row>
    <row r="93" spans="2:8" x14ac:dyDescent="0.25">
      <c r="B93" s="42" t="s">
        <v>120</v>
      </c>
      <c r="C93" s="14" t="s">
        <v>234</v>
      </c>
      <c r="D93" s="21" t="s">
        <v>155</v>
      </c>
      <c r="E93" s="178">
        <v>1</v>
      </c>
      <c r="F93" s="406">
        <v>295000</v>
      </c>
      <c r="G93" s="407">
        <f t="shared" si="1"/>
        <v>295000</v>
      </c>
      <c r="H93" s="37"/>
    </row>
    <row r="94" spans="2:8" x14ac:dyDescent="0.25">
      <c r="B94" s="42"/>
      <c r="C94" s="14"/>
      <c r="D94" s="21"/>
      <c r="E94" s="176"/>
      <c r="F94" s="406"/>
      <c r="G94" s="407" t="str">
        <f t="shared" si="1"/>
        <v/>
      </c>
      <c r="H94" s="37"/>
    </row>
    <row r="95" spans="2:8" ht="26.4" x14ac:dyDescent="0.25">
      <c r="B95" s="42" t="s">
        <v>225</v>
      </c>
      <c r="C95" s="14" t="s">
        <v>270</v>
      </c>
      <c r="D95" s="21" t="s">
        <v>25</v>
      </c>
      <c r="E95" s="178">
        <f>G93</f>
        <v>295000</v>
      </c>
      <c r="F95" s="406"/>
      <c r="G95" s="407"/>
      <c r="H95" s="37"/>
    </row>
    <row r="96" spans="2:8" x14ac:dyDescent="0.25">
      <c r="B96" s="42"/>
      <c r="C96" s="14"/>
      <c r="D96" s="21"/>
      <c r="E96" s="21"/>
      <c r="F96" s="406"/>
      <c r="G96" s="407"/>
      <c r="H96" s="37"/>
    </row>
    <row r="97" spans="2:8" x14ac:dyDescent="0.25">
      <c r="B97" s="42"/>
      <c r="C97" s="14"/>
      <c r="D97" s="21"/>
      <c r="E97" s="21"/>
      <c r="F97" s="406"/>
      <c r="G97" s="407"/>
      <c r="H97" s="37"/>
    </row>
    <row r="98" spans="2:8" x14ac:dyDescent="0.25">
      <c r="B98" s="42"/>
      <c r="C98" s="14"/>
      <c r="D98" s="21"/>
      <c r="E98" s="21"/>
      <c r="F98" s="406"/>
      <c r="G98" s="407"/>
      <c r="H98" s="37"/>
    </row>
    <row r="99" spans="2:8" x14ac:dyDescent="0.25">
      <c r="B99" s="42"/>
      <c r="C99" s="14"/>
      <c r="D99" s="21"/>
      <c r="E99" s="21"/>
      <c r="F99" s="406"/>
      <c r="G99" s="407"/>
      <c r="H99" s="37"/>
    </row>
    <row r="100" spans="2:8" x14ac:dyDescent="0.25">
      <c r="B100" s="42"/>
      <c r="C100" s="14"/>
      <c r="D100" s="21"/>
      <c r="E100" s="21"/>
      <c r="F100" s="406"/>
      <c r="G100" s="407"/>
      <c r="H100" s="37"/>
    </row>
    <row r="101" spans="2:8" x14ac:dyDescent="0.25">
      <c r="B101" s="42"/>
      <c r="C101" s="14"/>
      <c r="D101" s="21"/>
      <c r="E101" s="21"/>
      <c r="F101" s="406"/>
      <c r="G101" s="407"/>
      <c r="H101" s="37"/>
    </row>
    <row r="102" spans="2:8" x14ac:dyDescent="0.25">
      <c r="B102" s="42"/>
      <c r="C102" s="14"/>
      <c r="D102" s="21"/>
      <c r="E102" s="21"/>
      <c r="F102" s="406"/>
      <c r="G102" s="407"/>
      <c r="H102" s="37"/>
    </row>
    <row r="103" spans="2:8" x14ac:dyDescent="0.25">
      <c r="B103" s="42"/>
      <c r="C103" s="14"/>
      <c r="D103" s="21"/>
      <c r="E103" s="21"/>
      <c r="F103" s="406"/>
      <c r="G103" s="407"/>
      <c r="H103" s="37"/>
    </row>
    <row r="104" spans="2:8" x14ac:dyDescent="0.25">
      <c r="B104" s="42"/>
      <c r="C104" s="14"/>
      <c r="D104" s="21"/>
      <c r="E104" s="21"/>
      <c r="F104" s="406"/>
      <c r="G104" s="407"/>
      <c r="H104" s="37"/>
    </row>
    <row r="105" spans="2:8" x14ac:dyDescent="0.25">
      <c r="B105" s="42"/>
      <c r="C105" s="14"/>
      <c r="D105" s="21"/>
      <c r="E105" s="21"/>
      <c r="F105" s="406"/>
      <c r="G105" s="407"/>
      <c r="H105" s="37"/>
    </row>
    <row r="106" spans="2:8" x14ac:dyDescent="0.25">
      <c r="B106" s="42"/>
      <c r="C106" s="14"/>
      <c r="D106" s="21"/>
      <c r="E106" s="21"/>
      <c r="F106" s="406"/>
      <c r="G106" s="407"/>
      <c r="H106" s="37"/>
    </row>
    <row r="107" spans="2:8" x14ac:dyDescent="0.25">
      <c r="B107" s="42"/>
      <c r="C107" s="14"/>
      <c r="D107" s="21"/>
      <c r="E107" s="21"/>
      <c r="F107" s="406"/>
      <c r="G107" s="407"/>
      <c r="H107" s="37"/>
    </row>
    <row r="108" spans="2:8" x14ac:dyDescent="0.25">
      <c r="B108" s="42"/>
      <c r="C108" s="14"/>
      <c r="D108" s="21"/>
      <c r="E108" s="21"/>
      <c r="F108" s="406"/>
      <c r="G108" s="407"/>
      <c r="H108" s="37"/>
    </row>
    <row r="109" spans="2:8" x14ac:dyDescent="0.25">
      <c r="B109" s="42"/>
      <c r="C109" s="14"/>
      <c r="D109" s="21"/>
      <c r="E109" s="21"/>
      <c r="F109" s="406"/>
      <c r="G109" s="407"/>
      <c r="H109" s="37"/>
    </row>
    <row r="110" spans="2:8" x14ac:dyDescent="0.25">
      <c r="B110" s="42"/>
      <c r="C110" s="14"/>
      <c r="D110" s="21"/>
      <c r="E110" s="21"/>
      <c r="F110" s="406"/>
      <c r="G110" s="407"/>
      <c r="H110" s="37"/>
    </row>
    <row r="111" spans="2:8" x14ac:dyDescent="0.25">
      <c r="B111" s="42"/>
      <c r="C111" s="14"/>
      <c r="D111" s="21"/>
      <c r="E111" s="21"/>
      <c r="F111" s="406"/>
      <c r="G111" s="407"/>
      <c r="H111" s="37"/>
    </row>
    <row r="112" spans="2:8" x14ac:dyDescent="0.25">
      <c r="B112" s="42"/>
      <c r="C112" s="14"/>
      <c r="D112" s="21"/>
      <c r="E112" s="21"/>
      <c r="F112" s="406"/>
      <c r="G112" s="407"/>
      <c r="H112" s="37"/>
    </row>
    <row r="113" spans="2:8" x14ac:dyDescent="0.25">
      <c r="B113" s="42"/>
      <c r="C113" s="14"/>
      <c r="D113" s="21"/>
      <c r="E113" s="21"/>
      <c r="F113" s="406"/>
      <c r="G113" s="407"/>
      <c r="H113" s="37"/>
    </row>
    <row r="114" spans="2:8" x14ac:dyDescent="0.25">
      <c r="B114" s="42"/>
      <c r="C114" s="14"/>
      <c r="D114" s="21"/>
      <c r="E114" s="21"/>
      <c r="F114" s="406"/>
      <c r="G114" s="407"/>
      <c r="H114" s="37"/>
    </row>
    <row r="115" spans="2:8" x14ac:dyDescent="0.25">
      <c r="B115" s="42"/>
      <c r="C115" s="14"/>
      <c r="D115" s="21"/>
      <c r="E115" s="21"/>
      <c r="F115" s="406"/>
      <c r="G115" s="407"/>
      <c r="H115" s="37"/>
    </row>
    <row r="116" spans="2:8" x14ac:dyDescent="0.25">
      <c r="B116" s="42"/>
      <c r="C116" s="14"/>
      <c r="D116" s="21"/>
      <c r="E116" s="21"/>
      <c r="F116" s="406"/>
      <c r="G116" s="407"/>
      <c r="H116" s="37"/>
    </row>
    <row r="117" spans="2:8" x14ac:dyDescent="0.25">
      <c r="B117" s="42"/>
      <c r="C117" s="14"/>
      <c r="D117" s="21"/>
      <c r="E117" s="21"/>
      <c r="F117" s="406"/>
      <c r="G117" s="407"/>
      <c r="H117" s="37"/>
    </row>
    <row r="118" spans="2:8" x14ac:dyDescent="0.25">
      <c r="B118" s="42"/>
      <c r="C118" s="14"/>
      <c r="D118" s="21"/>
      <c r="E118" s="21"/>
      <c r="F118" s="406"/>
      <c r="G118" s="407"/>
      <c r="H118" s="37"/>
    </row>
    <row r="119" spans="2:8" x14ac:dyDescent="0.25">
      <c r="B119" s="42"/>
      <c r="C119" s="14"/>
      <c r="D119" s="21"/>
      <c r="E119" s="21"/>
      <c r="F119" s="406"/>
      <c r="G119" s="407"/>
      <c r="H119" s="37"/>
    </row>
    <row r="120" spans="2:8" x14ac:dyDescent="0.25">
      <c r="B120" s="42"/>
      <c r="C120" s="14"/>
      <c r="D120" s="21"/>
      <c r="E120" s="21"/>
      <c r="F120" s="406"/>
      <c r="G120" s="407"/>
      <c r="H120" s="37"/>
    </row>
    <row r="121" spans="2:8" x14ac:dyDescent="0.25">
      <c r="B121" s="42"/>
      <c r="C121" s="14"/>
      <c r="D121" s="21"/>
      <c r="E121" s="21"/>
      <c r="F121" s="406"/>
      <c r="G121" s="407"/>
      <c r="H121" s="37"/>
    </row>
    <row r="122" spans="2:8" x14ac:dyDescent="0.25">
      <c r="B122" s="42"/>
      <c r="C122" s="14"/>
      <c r="D122" s="21"/>
      <c r="E122" s="21"/>
      <c r="F122" s="406"/>
      <c r="G122" s="407"/>
      <c r="H122" s="37"/>
    </row>
    <row r="123" spans="2:8" x14ac:dyDescent="0.25">
      <c r="B123" s="42"/>
      <c r="C123" s="14"/>
      <c r="D123" s="21"/>
      <c r="E123" s="21"/>
      <c r="F123" s="406"/>
      <c r="G123" s="407"/>
      <c r="H123" s="37"/>
    </row>
    <row r="124" spans="2:8" x14ac:dyDescent="0.25">
      <c r="B124" s="42"/>
      <c r="C124" s="14"/>
      <c r="D124" s="21"/>
      <c r="E124" s="21"/>
      <c r="F124" s="474"/>
      <c r="G124" s="467" t="str">
        <f>IF(D124="","",E124*F124)</f>
        <v/>
      </c>
      <c r="H124" s="37"/>
    </row>
    <row r="125" spans="2:8" s="27" customFormat="1" ht="19.5" customHeight="1" x14ac:dyDescent="0.25">
      <c r="B125" s="99" t="str">
        <f>$B$11</f>
        <v>F</v>
      </c>
      <c r="C125" s="29" t="s">
        <v>212</v>
      </c>
      <c r="D125" s="30"/>
      <c r="E125" s="109"/>
      <c r="F125" s="410"/>
      <c r="G125" s="411"/>
      <c r="H125" s="32"/>
    </row>
  </sheetData>
  <mergeCells count="11">
    <mergeCell ref="B66:F66"/>
    <mergeCell ref="G66:G69"/>
    <mergeCell ref="B67:F69"/>
    <mergeCell ref="E2:G2"/>
    <mergeCell ref="B5:F5"/>
    <mergeCell ref="G5:G8"/>
    <mergeCell ref="B6:F8"/>
    <mergeCell ref="B63:D63"/>
    <mergeCell ref="E63:G65"/>
    <mergeCell ref="B64:D64"/>
    <mergeCell ref="B65:D6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371FBB62-238E-40E9-A8E0-D76B17169618}">
            <xm:f>AND(Information!$C$8=FALSE,$D11&lt;&gt;"P C Sum",$D11&lt;&gt;"PC Sum",$D11&lt;&gt;"P Sum",$D11&lt;&gt;"Prov Sum")</xm:f>
            <x14:dxf>
              <font>
                <strike val="0"/>
                <color theme="0"/>
              </font>
              <numFmt numFmtId="4" formatCode="#,##0.00"/>
            </x14:dxf>
          </x14:cfRule>
          <xm:sqref>F11:G26 F73:G123 F28:G30 G27 F32:G47 G31</xm:sqref>
        </x14:conditionalFormatting>
        <x14:conditionalFormatting xmlns:xm="http://schemas.microsoft.com/office/excel/2006/main">
          <x14:cfRule type="expression" priority="2" id="{3B535FB8-F4F4-47FB-B7EE-CF54BBE57594}">
            <xm:f>AND(Information!$C$8=FALSE,$D49&lt;&gt;"P C Sum",$D49&lt;&gt;"PC Sum",$D49&lt;&gt;"P Sum",$D49&lt;&gt;"Prov Sum")</xm:f>
            <x14:dxf>
              <font>
                <strike val="0"/>
                <color theme="0"/>
              </font>
              <numFmt numFmtId="4" formatCode="#,##0.00"/>
            </x14:dxf>
          </x14:cfRule>
          <xm:sqref>G49:G62</xm:sqref>
        </x14:conditionalFormatting>
        <x14:conditionalFormatting xmlns:xm="http://schemas.microsoft.com/office/excel/2006/main">
          <x14:cfRule type="expression" priority="1" id="{3C571401-8C24-4F41-902F-C6213A5007A0}">
            <xm:f>AND(Information!$C$8=FALSE,$D125&lt;&gt;"P C Sum",$D125&lt;&gt;"PC Sum",$D125&lt;&gt;"P Sum",$D125&lt;&gt;"Prov Sum")</xm:f>
            <x14:dxf>
              <font>
                <strike val="0"/>
                <color theme="0"/>
              </font>
              <numFmt numFmtId="4" formatCode="#,##0.00"/>
            </x14:dxf>
          </x14:cfRule>
          <xm:sqref>G125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24918-0D3A-4577-ABF6-8036AC4FDCB4}">
  <sheetPr>
    <tabColor theme="3" tint="0.59999389629810485"/>
  </sheetPr>
  <dimension ref="B1:M164"/>
  <sheetViews>
    <sheetView showGridLines="0" view="pageLayout" topLeftCell="A4" zoomScale="85" zoomScaleNormal="100" zoomScaleSheetLayoutView="100" zoomScalePageLayoutView="85" workbookViewId="0">
      <selection activeCell="B15" sqref="B15"/>
    </sheetView>
  </sheetViews>
  <sheetFormatPr defaultColWidth="8.88671875" defaultRowHeight="13.2" x14ac:dyDescent="0.25"/>
  <cols>
    <col min="1" max="1" width="2" style="78" customWidth="1"/>
    <col min="2" max="2" width="8.44140625" style="180" customWidth="1"/>
    <col min="3" max="3" width="55.88671875" style="68" customWidth="1"/>
    <col min="4" max="4" width="6.5546875" style="68" customWidth="1"/>
    <col min="5" max="5" width="21.88671875" style="90" customWidth="1"/>
    <col min="6" max="6" width="1.44140625" style="78" customWidth="1"/>
    <col min="7" max="7" width="4.44140625" style="78" customWidth="1"/>
    <col min="8" max="8" width="9.5546875" style="78" customWidth="1"/>
    <col min="9" max="9" width="11.44140625" style="91" customWidth="1"/>
    <col min="10" max="10" width="11.5546875" style="78" bestFit="1" customWidth="1"/>
    <col min="11" max="11" width="8.88671875" style="78"/>
    <col min="12" max="12" width="15.44140625" style="78" customWidth="1"/>
    <col min="13" max="13" width="12.5546875" style="78" customWidth="1"/>
    <col min="14" max="14" width="9.44140625" style="78" customWidth="1"/>
    <col min="15" max="16384" width="8.88671875" style="78"/>
  </cols>
  <sheetData>
    <row r="1" spans="2:13" s="62" customFormat="1" ht="18" customHeight="1" x14ac:dyDescent="0.25">
      <c r="B1" s="2" t="str">
        <f>Client1</f>
        <v>Province of KwaZulu-Natal</v>
      </c>
      <c r="C1" s="65"/>
      <c r="D1" s="65"/>
      <c r="F1" s="179" t="str">
        <f>"Contract No. "&amp;ContractNo</f>
        <v>Contract No. ZNB01208/00000/00/PMC/INF/21/T</v>
      </c>
      <c r="H1" s="111"/>
      <c r="I1" s="161"/>
      <c r="M1" s="111"/>
    </row>
    <row r="2" spans="2:13" s="62" customFormat="1" ht="16.5" customHeight="1" x14ac:dyDescent="0.25">
      <c r="B2" s="88" t="str">
        <f>Client2</f>
        <v>Department of Transport</v>
      </c>
      <c r="C2" s="65"/>
      <c r="D2" s="65"/>
      <c r="E2" s="111"/>
      <c r="F2" s="111"/>
      <c r="G2" s="111"/>
      <c r="H2" s="111"/>
      <c r="I2" s="161"/>
      <c r="K2" s="63"/>
      <c r="L2" s="63"/>
      <c r="M2" s="111"/>
    </row>
    <row r="3" spans="2:13" s="62" customFormat="1" ht="13.5" customHeight="1" x14ac:dyDescent="0.25">
      <c r="B3" s="160"/>
      <c r="C3" s="65"/>
      <c r="D3" s="65"/>
      <c r="E3" s="111"/>
      <c r="F3" s="111"/>
      <c r="G3" s="111"/>
      <c r="H3" s="111"/>
      <c r="I3" s="161"/>
      <c r="K3" s="63"/>
      <c r="L3" s="63"/>
      <c r="M3" s="111"/>
    </row>
    <row r="4" spans="2:13" s="62" customFormat="1" ht="13.5" customHeight="1" x14ac:dyDescent="0.25">
      <c r="B4" s="160"/>
      <c r="C4" s="65"/>
      <c r="D4" s="65"/>
      <c r="E4" s="111"/>
      <c r="F4" s="111"/>
      <c r="G4" s="111"/>
      <c r="H4" s="111"/>
      <c r="I4" s="161"/>
      <c r="K4" s="63"/>
      <c r="L4" s="63"/>
      <c r="M4" s="111"/>
    </row>
    <row r="5" spans="2:13" ht="12.75" customHeight="1" x14ac:dyDescent="0.25">
      <c r="B5" s="186" t="str">
        <f>'[2]Sch G'!B6</f>
        <v>SCHEDULE G: CONTRACT PARTICIPATION GOALS</v>
      </c>
      <c r="C5" s="110"/>
      <c r="D5" s="110"/>
      <c r="E5" s="110"/>
    </row>
    <row r="6" spans="2:13" ht="12.75" customHeight="1" x14ac:dyDescent="0.25">
      <c r="B6" s="112"/>
      <c r="C6" s="182"/>
      <c r="D6" s="182"/>
      <c r="E6" s="182"/>
    </row>
    <row r="7" spans="2:13" ht="12.75" customHeight="1" x14ac:dyDescent="0.25">
      <c r="B7" s="530" t="s">
        <v>311</v>
      </c>
      <c r="C7" s="530"/>
      <c r="D7" s="530"/>
      <c r="E7" s="530"/>
    </row>
    <row r="8" spans="2:13" ht="12.75" customHeight="1" x14ac:dyDescent="0.25">
      <c r="B8" s="187"/>
      <c r="C8" s="187"/>
      <c r="D8" s="187"/>
      <c r="E8" s="187"/>
    </row>
    <row r="9" spans="2:13" ht="25.5" customHeight="1" x14ac:dyDescent="0.25">
      <c r="B9" s="529" t="str">
        <f>ContractDescription</f>
        <v>PROVISION OF ROUTINE AND SAFETY MAINTENANCE ON VARIOUS ROADS WITHIN THE LOTHENI ZONE - VULINDLELA AREA OFFICE</v>
      </c>
      <c r="C9" s="529"/>
      <c r="D9" s="529"/>
      <c r="E9" s="529"/>
      <c r="F9" s="180"/>
      <c r="G9" s="188"/>
      <c r="H9" s="180"/>
    </row>
    <row r="10" spans="2:13" ht="5.25" customHeight="1" thickBot="1" x14ac:dyDescent="0.3">
      <c r="B10" s="531"/>
      <c r="C10" s="531"/>
      <c r="D10" s="531"/>
      <c r="E10" s="531"/>
    </row>
    <row r="11" spans="2:13" s="110" customFormat="1" ht="24.9" customHeight="1" thickBot="1" x14ac:dyDescent="0.3">
      <c r="B11" s="162" t="s">
        <v>217</v>
      </c>
      <c r="C11" s="163" t="s">
        <v>1</v>
      </c>
      <c r="D11" s="189" t="s">
        <v>206</v>
      </c>
      <c r="E11" s="164" t="s">
        <v>5</v>
      </c>
      <c r="I11" s="165"/>
    </row>
    <row r="12" spans="2:13" ht="21" customHeight="1" x14ac:dyDescent="0.25">
      <c r="B12" s="166" t="s">
        <v>232</v>
      </c>
      <c r="C12" s="190" t="str">
        <f>'Chapter F'!C11</f>
        <v>SMALL CONTRACTOR DEVELOPMENT</v>
      </c>
      <c r="D12" s="468"/>
      <c r="E12" s="469"/>
      <c r="H12" s="110"/>
      <c r="I12" s="167"/>
    </row>
    <row r="13" spans="2:13" ht="9" customHeight="1" thickBot="1" x14ac:dyDescent="0.3">
      <c r="B13" s="168"/>
      <c r="C13" s="181"/>
      <c r="D13" s="470"/>
      <c r="E13" s="471"/>
      <c r="H13" s="110"/>
      <c r="I13" s="167"/>
    </row>
    <row r="14" spans="2:13" ht="23.4" customHeight="1" thickBot="1" x14ac:dyDescent="0.3">
      <c r="B14" s="191" t="str">
        <f>"TOTAL CARRIED FORWARD TO SUMMARY (Page C"&amp;_Summary&amp;")"</f>
        <v>TOTAL CARRIED FORWARD TO SUMMARY (Page C56)</v>
      </c>
      <c r="C14" s="192"/>
      <c r="D14" s="472"/>
      <c r="E14" s="473"/>
    </row>
    <row r="15" spans="2:13" x14ac:dyDescent="0.25">
      <c r="E15" s="169"/>
      <c r="G15" s="194"/>
    </row>
    <row r="66" spans="2:8" x14ac:dyDescent="0.25">
      <c r="B66" s="9"/>
      <c r="C66" s="9"/>
      <c r="D66" s="9"/>
      <c r="E66" s="9"/>
      <c r="F66" s="180"/>
      <c r="G66" s="180"/>
      <c r="H66" s="180"/>
    </row>
    <row r="164" spans="2:8" x14ac:dyDescent="0.25">
      <c r="B164" s="9"/>
      <c r="C164" s="9"/>
      <c r="D164" s="9"/>
      <c r="E164" s="9"/>
      <c r="F164" s="180"/>
      <c r="G164" s="180"/>
      <c r="H164" s="180"/>
    </row>
  </sheetData>
  <mergeCells count="3">
    <mergeCell ref="B7:E7"/>
    <mergeCell ref="B10:E10"/>
    <mergeCell ref="B9:E9"/>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8A2E7C56-0176-4D00-9666-0FB516D9A77F}">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131C2-D09F-4FBF-A1D5-490928F4FD95}">
  <sheetPr>
    <tabColor theme="3" tint="0.59999389629810485"/>
  </sheetPr>
  <dimension ref="A1:L163"/>
  <sheetViews>
    <sheetView showGridLines="0" tabSelected="1" view="pageLayout" topLeftCell="A10" zoomScale="85" zoomScaleNormal="100" zoomScaleSheetLayoutView="100" zoomScalePageLayoutView="85" workbookViewId="0">
      <selection activeCell="E13" sqref="E13"/>
    </sheetView>
  </sheetViews>
  <sheetFormatPr defaultColWidth="8.88671875" defaultRowHeight="13.2" x14ac:dyDescent="0.25"/>
  <cols>
    <col min="1" max="1" width="3.5546875" style="78" customWidth="1"/>
    <col min="2" max="2" width="8.44140625" style="180" customWidth="1"/>
    <col min="3" max="3" width="47.5546875" style="68" customWidth="1"/>
    <col min="4" max="4" width="7" style="68" customWidth="1"/>
    <col min="5" max="5" width="24.5546875" style="90" customWidth="1"/>
    <col min="6" max="6" width="4.88671875" style="78" customWidth="1"/>
    <col min="7" max="7" width="3.88671875" style="78" customWidth="1"/>
    <col min="8" max="8" width="14.5546875" style="78" customWidth="1"/>
    <col min="9" max="9" width="11.44140625" style="91" customWidth="1"/>
    <col min="10" max="10" width="15.44140625" style="78" customWidth="1"/>
    <col min="11" max="11" width="12.5546875" style="78" customWidth="1"/>
    <col min="12" max="12" width="15.109375" style="78" bestFit="1" customWidth="1"/>
    <col min="13" max="16384" width="8.88671875" style="78"/>
  </cols>
  <sheetData>
    <row r="1" spans="2:12" s="62" customFormat="1" ht="18" customHeight="1" x14ac:dyDescent="0.25">
      <c r="B1" s="2" t="str">
        <f>Client1</f>
        <v>Province of KwaZulu-Natal</v>
      </c>
      <c r="C1" s="65"/>
      <c r="D1" s="65"/>
      <c r="F1" s="179" t="str">
        <f>"Contract No. "&amp;ContractNo</f>
        <v>Contract No. ZNB01208/00000/00/PMC/INF/21/T</v>
      </c>
      <c r="H1" s="111"/>
      <c r="I1" s="161"/>
      <c r="K1" s="111"/>
    </row>
    <row r="2" spans="2:12" s="62" customFormat="1" ht="16.5" customHeight="1" x14ac:dyDescent="0.25">
      <c r="B2" s="88" t="str">
        <f>Client2</f>
        <v>Department of Transport</v>
      </c>
      <c r="C2" s="65"/>
      <c r="D2" s="65"/>
      <c r="E2" s="111"/>
      <c r="F2" s="111"/>
      <c r="G2" s="111"/>
      <c r="H2" s="111"/>
      <c r="I2" s="161"/>
      <c r="J2" s="63"/>
      <c r="K2" s="111"/>
    </row>
    <row r="3" spans="2:12" s="62" customFormat="1" ht="13.5" customHeight="1" x14ac:dyDescent="0.25">
      <c r="B3" s="88"/>
      <c r="C3" s="65"/>
      <c r="D3" s="65"/>
      <c r="E3" s="111"/>
      <c r="F3" s="111"/>
      <c r="G3" s="111"/>
      <c r="H3" s="111"/>
      <c r="I3" s="161"/>
      <c r="J3" s="63"/>
      <c r="K3" s="111"/>
    </row>
    <row r="4" spans="2:12" ht="12.75" customHeight="1" x14ac:dyDescent="0.25">
      <c r="B4" s="500" t="s">
        <v>207</v>
      </c>
      <c r="C4" s="500"/>
      <c r="D4" s="500"/>
      <c r="E4" s="500"/>
    </row>
    <row r="5" spans="2:12" ht="25.5" customHeight="1" x14ac:dyDescent="0.25">
      <c r="B5" s="529" t="str">
        <f>ContractDescription</f>
        <v>PROVISION OF ROUTINE AND SAFETY MAINTENANCE ON VARIOUS ROADS WITHIN THE LOTHENI ZONE - VULINDLELA AREA OFFICE</v>
      </c>
      <c r="C5" s="529"/>
      <c r="D5" s="529"/>
      <c r="E5" s="529"/>
    </row>
    <row r="6" spans="2:12" ht="5.25" customHeight="1" thickBot="1" x14ac:dyDescent="0.3">
      <c r="B6" s="531"/>
      <c r="C6" s="531"/>
      <c r="D6" s="531"/>
      <c r="E6" s="531"/>
    </row>
    <row r="7" spans="2:12" s="110" customFormat="1" ht="24.9" customHeight="1" thickBot="1" x14ac:dyDescent="0.3">
      <c r="B7" s="195"/>
      <c r="C7" s="196" t="s">
        <v>1</v>
      </c>
      <c r="D7" s="189" t="s">
        <v>206</v>
      </c>
      <c r="E7" s="164" t="s">
        <v>5</v>
      </c>
      <c r="I7" s="165"/>
    </row>
    <row r="8" spans="2:12" ht="21" customHeight="1" x14ac:dyDescent="0.25">
      <c r="B8" s="197" t="s">
        <v>302</v>
      </c>
      <c r="C8" s="198"/>
      <c r="D8" s="468"/>
      <c r="E8" s="469"/>
      <c r="H8" s="110"/>
      <c r="I8" s="167"/>
    </row>
    <row r="9" spans="2:12" ht="21" customHeight="1" x14ac:dyDescent="0.25">
      <c r="B9" s="197" t="s">
        <v>313</v>
      </c>
      <c r="C9" s="198"/>
      <c r="D9" s="468"/>
      <c r="E9" s="469"/>
      <c r="G9" s="110"/>
      <c r="H9" s="110"/>
      <c r="I9" s="167"/>
    </row>
    <row r="10" spans="2:12" ht="21" customHeight="1" x14ac:dyDescent="0.25">
      <c r="B10" s="197" t="s">
        <v>314</v>
      </c>
      <c r="C10" s="199"/>
      <c r="D10" s="468"/>
      <c r="E10" s="469"/>
      <c r="H10" s="380"/>
      <c r="I10" s="167"/>
      <c r="J10" s="381"/>
    </row>
    <row r="11" spans="2:12" ht="5.25" customHeight="1" thickBot="1" x14ac:dyDescent="0.3">
      <c r="B11" s="200"/>
      <c r="C11" s="201"/>
      <c r="D11" s="476"/>
      <c r="E11" s="471"/>
      <c r="J11" s="381"/>
    </row>
    <row r="12" spans="2:12" ht="21" customHeight="1" thickBot="1" x14ac:dyDescent="0.3">
      <c r="B12" s="191" t="s">
        <v>306</v>
      </c>
      <c r="C12" s="192"/>
      <c r="D12" s="477"/>
      <c r="E12" s="473"/>
      <c r="I12" s="167"/>
      <c r="J12" s="203"/>
    </row>
    <row r="13" spans="2:12" ht="21.75" customHeight="1" thickBot="1" x14ac:dyDescent="0.3">
      <c r="B13" s="204" t="str">
        <f>"CONTINGENCIES (10% of Subtotal 1)"</f>
        <v>CONTINGENCIES (10% of Subtotal 1)</v>
      </c>
      <c r="C13" s="202"/>
      <c r="D13" s="476"/>
      <c r="E13" s="473"/>
      <c r="H13" s="205"/>
      <c r="I13" s="206"/>
      <c r="L13" s="203"/>
    </row>
    <row r="14" spans="2:12" ht="21" customHeight="1" thickBot="1" x14ac:dyDescent="0.3">
      <c r="B14" s="191" t="s">
        <v>307</v>
      </c>
      <c r="C14" s="192"/>
      <c r="D14" s="477"/>
      <c r="E14" s="473"/>
      <c r="G14" s="194"/>
    </row>
    <row r="15" spans="2:12" ht="21" customHeight="1" thickBot="1" x14ac:dyDescent="0.3">
      <c r="B15" s="207" t="str">
        <f>"CONTRACT PRICE ADJUSTMENT AND RISE &amp; FALL (10% of Subtotal 2)"</f>
        <v>CONTRACT PRICE ADJUSTMENT AND RISE &amp; FALL (10% of Subtotal 2)</v>
      </c>
      <c r="C15" s="89"/>
      <c r="D15" s="478"/>
      <c r="E15" s="473"/>
      <c r="H15" s="205"/>
      <c r="I15" s="206"/>
    </row>
    <row r="16" spans="2:12" ht="21" customHeight="1" thickBot="1" x14ac:dyDescent="0.3">
      <c r="B16" s="191" t="s">
        <v>308</v>
      </c>
      <c r="C16" s="192"/>
      <c r="D16" s="477"/>
      <c r="E16" s="473"/>
    </row>
    <row r="17" spans="2:9" ht="21" customHeight="1" thickBot="1" x14ac:dyDescent="0.3">
      <c r="B17" s="207" t="s">
        <v>208</v>
      </c>
      <c r="C17" s="89"/>
      <c r="D17" s="478"/>
      <c r="E17" s="473"/>
    </row>
    <row r="18" spans="2:9" ht="23.4" customHeight="1" thickBot="1" x14ac:dyDescent="0.3">
      <c r="B18" s="191" t="s">
        <v>209</v>
      </c>
      <c r="C18" s="192"/>
      <c r="D18" s="477"/>
      <c r="E18" s="473"/>
    </row>
    <row r="19" spans="2:9" ht="23.4" customHeight="1" x14ac:dyDescent="0.25">
      <c r="B19" s="208"/>
      <c r="C19" s="209"/>
      <c r="D19" s="209"/>
      <c r="E19" s="210"/>
      <c r="I19" s="383"/>
    </row>
    <row r="20" spans="2:9" ht="66" customHeight="1" x14ac:dyDescent="0.25">
      <c r="B20" s="538" t="s">
        <v>312</v>
      </c>
      <c r="C20" s="539"/>
      <c r="D20" s="539"/>
      <c r="E20" s="539"/>
    </row>
    <row r="21" spans="2:9" ht="13.5" customHeight="1" x14ac:dyDescent="0.25">
      <c r="B21" s="208"/>
      <c r="C21" s="209"/>
      <c r="D21" s="209"/>
      <c r="E21" s="210"/>
    </row>
    <row r="22" spans="2:9" ht="23.4" customHeight="1" x14ac:dyDescent="0.25">
      <c r="B22" s="540" t="s">
        <v>210</v>
      </c>
      <c r="C22" s="540"/>
      <c r="D22" s="540"/>
      <c r="E22" s="540"/>
    </row>
    <row r="23" spans="2:9" ht="57.75" customHeight="1" x14ac:dyDescent="0.25">
      <c r="B23" s="541" t="s">
        <v>211</v>
      </c>
      <c r="C23" s="541"/>
      <c r="D23" s="541"/>
      <c r="E23" s="541"/>
    </row>
    <row r="65" spans="1:12" s="91" customFormat="1" x14ac:dyDescent="0.25">
      <c r="A65" s="78"/>
      <c r="B65" s="211"/>
      <c r="C65" s="212"/>
      <c r="D65" s="193"/>
      <c r="E65" s="213"/>
      <c r="F65" s="180"/>
      <c r="G65" s="180"/>
      <c r="H65" s="110"/>
      <c r="J65" s="78"/>
      <c r="K65" s="78"/>
      <c r="L65" s="78"/>
    </row>
    <row r="163" spans="1:12" s="91" customFormat="1" x14ac:dyDescent="0.25">
      <c r="A163" s="78"/>
      <c r="B163" s="211"/>
      <c r="C163" s="212"/>
      <c r="D163" s="193"/>
      <c r="E163" s="213"/>
      <c r="F163" s="180"/>
      <c r="G163" s="180"/>
      <c r="H163" s="110"/>
      <c r="J163" s="78"/>
      <c r="K163" s="78"/>
      <c r="L163" s="78"/>
    </row>
  </sheetData>
  <mergeCells count="6">
    <mergeCell ref="B4:E4"/>
    <mergeCell ref="B6:E6"/>
    <mergeCell ref="B20:E20"/>
    <mergeCell ref="B22:E22"/>
    <mergeCell ref="B23:E23"/>
    <mergeCell ref="B5:E5"/>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&amp;L&amp;"Arial,Bold"&amp;8CIDB OPEN TENDER: Contract Ver.2_01-08-2022: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2EF59541-F89D-4F5A-9C62-2187EA7A7145}">
            <xm:f>AND(Information!$C$8=FALSE,$D8&lt;&gt;"P C Sum",$D8&lt;&gt;"PC Sum",$D8&lt;&gt;"P Sum",$D8&lt;&gt;"Prov Sum")</xm:f>
            <x14:dxf>
              <font>
                <strike val="0"/>
                <color theme="0"/>
              </font>
              <numFmt numFmtId="4" formatCode="#,##0.00"/>
            </x14:dxf>
          </x14:cfRule>
          <xm:sqref>E8:E18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50</vt:i4>
      </vt:variant>
    </vt:vector>
  </HeadingPairs>
  <TitlesOfParts>
    <vt:vector size="75" baseType="lpstr">
      <vt:lpstr>Information</vt:lpstr>
      <vt:lpstr>C1.2</vt:lpstr>
      <vt:lpstr>C1.3</vt:lpstr>
      <vt:lpstr>C1.5</vt:lpstr>
      <vt:lpstr>C1.6 </vt:lpstr>
      <vt:lpstr>C1.7</vt:lpstr>
      <vt:lpstr>C3.1</vt:lpstr>
      <vt:lpstr>C3.3</vt:lpstr>
      <vt:lpstr>C4.1</vt:lpstr>
      <vt:lpstr>C4.4</vt:lpstr>
      <vt:lpstr>C5.1</vt:lpstr>
      <vt:lpstr>C5.3</vt:lpstr>
      <vt:lpstr>C6.1</vt:lpstr>
      <vt:lpstr>C8.5</vt:lpstr>
      <vt:lpstr>C8.8</vt:lpstr>
      <vt:lpstr>C9.1</vt:lpstr>
      <vt:lpstr>C11.5</vt:lpstr>
      <vt:lpstr>C11.6</vt:lpstr>
      <vt:lpstr>C11.9</vt:lpstr>
      <vt:lpstr>A1</vt:lpstr>
      <vt:lpstr>Chapter E</vt:lpstr>
      <vt:lpstr>E1</vt:lpstr>
      <vt:lpstr>Chapter F</vt:lpstr>
      <vt:lpstr>F1</vt:lpstr>
      <vt:lpstr>Summary1</vt:lpstr>
      <vt:lpstr>_Backfill</vt:lpstr>
      <vt:lpstr>_Clearing</vt:lpstr>
      <vt:lpstr>_Duration</vt:lpstr>
      <vt:lpstr>_Excavation</vt:lpstr>
      <vt:lpstr>_Geofabric</vt:lpstr>
      <vt:lpstr>_HaulPerMetre</vt:lpstr>
      <vt:lpstr>_Kerb</vt:lpstr>
      <vt:lpstr>_LabourDaily</vt:lpstr>
      <vt:lpstr>_LabourRate</vt:lpstr>
      <vt:lpstr>_Mix</vt:lpstr>
      <vt:lpstr>_Place</vt:lpstr>
      <vt:lpstr>_Spread</vt:lpstr>
      <vt:lpstr>_Stamp</vt:lpstr>
      <vt:lpstr>_Subsoil</vt:lpstr>
      <vt:lpstr>_Summary</vt:lpstr>
      <vt:lpstr>_Wacker</vt:lpstr>
      <vt:lpstr>Client1</vt:lpstr>
      <vt:lpstr>Client2</vt:lpstr>
      <vt:lpstr>ContractDescription</vt:lpstr>
      <vt:lpstr>ContractNo</vt:lpstr>
      <vt:lpstr>Page_A</vt:lpstr>
      <vt:lpstr>Page_E</vt:lpstr>
      <vt:lpstr>Page_F</vt:lpstr>
      <vt:lpstr>'A1'!Print_Area</vt:lpstr>
      <vt:lpstr>C1.2!Print_Area</vt:lpstr>
      <vt:lpstr>C1.3!Print_Area</vt:lpstr>
      <vt:lpstr>C1.5!Print_Area</vt:lpstr>
      <vt:lpstr>'C1.6 '!Print_Area</vt:lpstr>
      <vt:lpstr>C1.7!Print_Area</vt:lpstr>
      <vt:lpstr>C11.5!Print_Area</vt:lpstr>
      <vt:lpstr>C11.6!Print_Area</vt:lpstr>
      <vt:lpstr>C11.9!Print_Area</vt:lpstr>
      <vt:lpstr>C3.1!Print_Area</vt:lpstr>
      <vt:lpstr>C3.3!Print_Area</vt:lpstr>
      <vt:lpstr>C4.1!Print_Area</vt:lpstr>
      <vt:lpstr>C4.4!Print_Area</vt:lpstr>
      <vt:lpstr>C5.1!Print_Area</vt:lpstr>
      <vt:lpstr>C5.3!Print_Area</vt:lpstr>
      <vt:lpstr>C6.1!Print_Area</vt:lpstr>
      <vt:lpstr>C8.5!Print_Area</vt:lpstr>
      <vt:lpstr>C8.8!Print_Area</vt:lpstr>
      <vt:lpstr>C9.1!Print_Area</vt:lpstr>
      <vt:lpstr>'Chapter E'!Print_Area</vt:lpstr>
      <vt:lpstr>'Chapter F'!Print_Area</vt:lpstr>
      <vt:lpstr>'E1'!Print_Area</vt:lpstr>
      <vt:lpstr>'F1'!Print_Area</vt:lpstr>
      <vt:lpstr>Summary1!Print_Area</vt:lpstr>
      <vt:lpstr>C11.5!Print_Titles</vt:lpstr>
      <vt:lpstr>C11.9!Print_Titles</vt:lpstr>
      <vt:lpstr>C4.4!Print_Titles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Thesigan Govender</cp:lastModifiedBy>
  <cp:lastPrinted>2022-08-26T06:55:27Z</cp:lastPrinted>
  <dcterms:created xsi:type="dcterms:W3CDTF">2002-10-04T09:45:02Z</dcterms:created>
  <dcterms:modified xsi:type="dcterms:W3CDTF">2022-08-26T07:10:34Z</dcterms:modified>
</cp:coreProperties>
</file>